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\"/>
    </mc:Choice>
  </mc:AlternateContent>
  <bookViews>
    <workbookView xWindow="0" yWindow="0" windowWidth="20490" windowHeight="7800" activeTab="1"/>
  </bookViews>
  <sheets>
    <sheet name="กรอกข้อมูล" sheetId="18" r:id="rId1"/>
    <sheet name="11" sheetId="7" r:id="rId2"/>
    <sheet name="12" sheetId="14" r:id="rId3"/>
    <sheet name="13" sheetId="15" r:id="rId4"/>
    <sheet name="14" sheetId="16" r:id="rId5"/>
    <sheet name="15" sheetId="17" r:id="rId6"/>
    <sheet name="สรุปผล" sheetId="13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'11'!$A$1:$N$48</definedName>
    <definedName name="_xlnm.Print_Area" localSheetId="2">'12'!$A$1:$N$49</definedName>
    <definedName name="_xlnm.Print_Area" localSheetId="3">'13'!$A$1:$N$47</definedName>
    <definedName name="_xlnm.Print_Area" localSheetId="4">'14'!$A$1:$N$47</definedName>
    <definedName name="_xlnm.Print_Area" localSheetId="5">'15'!$A$1:$N$47</definedName>
    <definedName name="_xlnm.Print_Area" localSheetId="6">สรุปผล!$A$1:$O$43</definedName>
    <definedName name="การงานอาชีพและเทคโนโลยี">กรอกข้อมูล!$G$79:$G$86</definedName>
    <definedName name="ค">#REF!</definedName>
    <definedName name="คณิตศาสตร์" localSheetId="0">กรอกข้อมูล!$A$79:$A$85</definedName>
    <definedName name="คณิตศาสตร์">#REF!</definedName>
    <definedName name="ง">#REF!</definedName>
    <definedName name="ต">#REF!</definedName>
    <definedName name="ท">#REF!</definedName>
    <definedName name="แนะแนว" localSheetId="0">กรอกข้อมูล!$I$79:$I$79</definedName>
    <definedName name="แนะแนว">#REF!</definedName>
    <definedName name="พ">#REF!</definedName>
    <definedName name="ภาษาต่างประเทศ" localSheetId="0">กรอกข้อมูล!$H$79:$H$90</definedName>
    <definedName name="ภาษาต่างประเทศ">#REF!</definedName>
    <definedName name="ภาษาไทย" localSheetId="0">กรอกข้อมูล!$B$79:$B$85</definedName>
    <definedName name="ภาษาไทย">#REF!</definedName>
    <definedName name="ว">#REF!</definedName>
    <definedName name="วิทยาศาสตร์" localSheetId="0">กรอกข้อมูล!$C$79:$C$87</definedName>
    <definedName name="วิทยาศาสตร์">#REF!</definedName>
    <definedName name="ศ">#REF!</definedName>
    <definedName name="ศิลปะ" localSheetId="0">กรอกข้อมูล!$D$79:$D$82</definedName>
    <definedName name="ศิลปะ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B11" i="13" l="1"/>
  <c r="B10" i="13"/>
  <c r="B9" i="13"/>
  <c r="B8" i="13"/>
  <c r="B7" i="13"/>
  <c r="H6" i="18" l="1"/>
  <c r="G2" i="16" s="1"/>
  <c r="G6" i="18"/>
  <c r="K28" i="7"/>
  <c r="AF8" i="17" l="1"/>
  <c r="AF8" i="16"/>
  <c r="AE8" i="15"/>
  <c r="AF8" i="14"/>
  <c r="AF8" i="7"/>
  <c r="H48" i="17"/>
  <c r="Q48" i="17"/>
  <c r="H48" i="16"/>
  <c r="Q48" i="16"/>
  <c r="P48" i="15"/>
  <c r="H4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8" i="17"/>
  <c r="H8" i="16"/>
  <c r="H8" i="15"/>
  <c r="H8" i="14"/>
  <c r="Q4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8" i="7"/>
  <c r="Q48" i="14" l="1"/>
  <c r="Q49" i="14"/>
  <c r="K28" i="17" l="1"/>
  <c r="K28" i="16"/>
  <c r="K28" i="15"/>
  <c r="K28" i="14"/>
  <c r="E6" i="18"/>
  <c r="G2" i="7" s="1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G2" i="14" s="1"/>
  <c r="M3" i="14"/>
  <c r="J3" i="14"/>
  <c r="D3" i="14"/>
  <c r="M2" i="14"/>
  <c r="J2" i="14"/>
  <c r="I1" i="14"/>
  <c r="G2" i="17" l="1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P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P47" i="15"/>
  <c r="P46" i="15"/>
  <c r="P45" i="15"/>
  <c r="P44" i="15"/>
  <c r="P43" i="15"/>
  <c r="P42" i="15"/>
  <c r="P41" i="15"/>
  <c r="P40" i="15"/>
  <c r="P39" i="15"/>
  <c r="P38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S13" i="13"/>
  <c r="P14" i="15"/>
  <c r="P13" i="15"/>
  <c r="P12" i="15"/>
  <c r="P11" i="15"/>
  <c r="P10" i="15"/>
  <c r="P9" i="15"/>
  <c r="P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9" i="17" l="1"/>
  <c r="Z10" i="15"/>
  <c r="V10" i="15"/>
  <c r="Y10" i="15"/>
  <c r="U10" i="15"/>
  <c r="AB10" i="15"/>
  <c r="X10" i="15"/>
  <c r="T10" i="15"/>
  <c r="AA10" i="15"/>
  <c r="W10" i="15"/>
  <c r="S10" i="15"/>
  <c r="X9" i="13" s="1"/>
  <c r="AB9" i="15"/>
  <c r="AG8" i="13" s="1"/>
  <c r="U9" i="15"/>
  <c r="Z8" i="13" s="1"/>
  <c r="AA9" i="15"/>
  <c r="X9" i="15"/>
  <c r="Z9" i="15"/>
  <c r="AE8" i="13" s="1"/>
  <c r="S9" i="15"/>
  <c r="X8" i="13" s="1"/>
  <c r="T9" i="15"/>
  <c r="Y8" i="13" s="1"/>
  <c r="V9" i="15"/>
  <c r="AA8" i="13" s="1"/>
  <c r="Y9" i="15"/>
  <c r="W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X12" i="13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AB9" i="14"/>
  <c r="AF6" i="13" s="1"/>
  <c r="Z9" i="14"/>
  <c r="K22" i="14" s="1"/>
  <c r="X9" i="14"/>
  <c r="AB6" i="13" s="1"/>
  <c r="V9" i="14"/>
  <c r="Z6" i="13" s="1"/>
  <c r="T9" i="14"/>
  <c r="X6" i="13" s="1"/>
  <c r="AC10" i="14"/>
  <c r="AA10" i="14"/>
  <c r="Y10" i="14"/>
  <c r="W10" i="14"/>
  <c r="U10" i="14"/>
  <c r="AC9" i="14"/>
  <c r="AG6" i="13" s="1"/>
  <c r="AA9" i="14"/>
  <c r="AE6" i="13" s="1"/>
  <c r="Y9" i="14"/>
  <c r="AC6" i="13" s="1"/>
  <c r="W9" i="14"/>
  <c r="AA6" i="13" s="1"/>
  <c r="U9" i="14"/>
  <c r="Y6" i="13" s="1"/>
  <c r="AB10" i="14"/>
  <c r="Z10" i="14"/>
  <c r="L22" i="14" s="1"/>
  <c r="X10" i="14"/>
  <c r="V10" i="14"/>
  <c r="T10" i="14"/>
  <c r="X7" i="13" s="1"/>
  <c r="AF8" i="13"/>
  <c r="AC8" i="13"/>
  <c r="X13" i="13" l="1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Y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Z11" i="14"/>
  <c r="AD6" i="13"/>
  <c r="AH6" i="13" s="1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B11" i="15"/>
  <c r="K16" i="15"/>
  <c r="S11" i="15"/>
  <c r="AC9" i="15"/>
  <c r="Z11" i="15"/>
  <c r="K23" i="15"/>
  <c r="X11" i="15"/>
  <c r="K21" i="15"/>
  <c r="K19" i="15"/>
  <c r="V11" i="15"/>
  <c r="K17" i="15"/>
  <c r="T11" i="15"/>
  <c r="K24" i="15"/>
  <c r="AA11" i="15"/>
  <c r="K20" i="15"/>
  <c r="W11" i="15"/>
  <c r="AC10" i="15"/>
  <c r="L16" i="15"/>
  <c r="K18" i="15"/>
  <c r="U11" i="15"/>
  <c r="K25" i="14"/>
  <c r="AC11" i="14"/>
  <c r="K16" i="14"/>
  <c r="T11" i="14"/>
  <c r="AD9" i="14"/>
  <c r="AA11" i="14"/>
  <c r="K23" i="14"/>
  <c r="Y11" i="14"/>
  <c r="K21" i="14"/>
  <c r="K19" i="14"/>
  <c r="W11" i="14"/>
  <c r="K17" i="14"/>
  <c r="U11" i="14"/>
  <c r="K24" i="14"/>
  <c r="AB11" i="14"/>
  <c r="K20" i="14"/>
  <c r="X11" i="14"/>
  <c r="AD10" i="14"/>
  <c r="L16" i="14"/>
  <c r="K18" i="14"/>
  <c r="V11" i="14"/>
  <c r="AF11" i="14" l="1"/>
  <c r="AF10" i="14" s="1"/>
  <c r="AE11" i="15"/>
  <c r="AE10" i="15" s="1"/>
  <c r="AF11" i="16"/>
  <c r="AF10" i="16" s="1"/>
  <c r="AF11" i="17"/>
  <c r="AF10" i="17" s="1"/>
  <c r="AH9" i="13"/>
  <c r="AI8" i="13" s="1"/>
  <c r="AH11" i="13"/>
  <c r="AI10" i="13" s="1"/>
  <c r="AH7" i="13"/>
  <c r="AI6" i="13" s="1"/>
  <c r="AH13" i="13"/>
  <c r="AI12" i="13" s="1"/>
  <c r="S9" i="17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U20" i="15"/>
  <c r="H9" i="13"/>
  <c r="W20" i="15"/>
  <c r="E9" i="13"/>
  <c r="T20" i="15"/>
  <c r="J9" i="13"/>
  <c r="Y14" i="15"/>
  <c r="Y20" i="15"/>
  <c r="I9" i="13"/>
  <c r="X20" i="15"/>
  <c r="D9" i="13"/>
  <c r="S20" i="15"/>
  <c r="S14" i="15"/>
  <c r="L9" i="13"/>
  <c r="AA20" i="15"/>
  <c r="G9" i="13"/>
  <c r="V20" i="15"/>
  <c r="V14" i="15"/>
  <c r="K9" i="13"/>
  <c r="Z20" i="15"/>
  <c r="M9" i="13"/>
  <c r="AB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R10" i="15"/>
  <c r="K11" i="15" s="1"/>
  <c r="S10" i="16"/>
  <c r="K11" i="16" s="1"/>
  <c r="S10" i="17"/>
  <c r="K11" i="17" s="1"/>
  <c r="M19" i="14"/>
  <c r="M19" i="17"/>
  <c r="M23" i="17"/>
  <c r="AD11" i="17"/>
  <c r="M16" i="17"/>
  <c r="M23" i="16"/>
  <c r="M19" i="16"/>
  <c r="M16" i="16"/>
  <c r="AD11" i="16"/>
  <c r="S9" i="16"/>
  <c r="M19" i="15"/>
  <c r="M23" i="15"/>
  <c r="AC11" i="15"/>
  <c r="R9" i="15"/>
  <c r="M16" i="15"/>
  <c r="M23" i="14"/>
  <c r="AD11" i="14"/>
  <c r="S9" i="14"/>
  <c r="M16" i="14"/>
  <c r="S11" i="17" l="1"/>
  <c r="K10" i="17"/>
  <c r="S11" i="16"/>
  <c r="K10" i="16"/>
  <c r="R11" i="15"/>
  <c r="K10" i="15"/>
  <c r="S11" i="14"/>
  <c r="K10" i="14"/>
  <c r="AF9" i="17" l="1"/>
  <c r="Z23" i="17" s="1"/>
  <c r="U23" i="17"/>
  <c r="C9" i="13"/>
  <c r="AB12" i="15"/>
  <c r="AB21" i="15" s="1"/>
  <c r="C8" i="13"/>
  <c r="AC12" i="14"/>
  <c r="AC21" i="14" s="1"/>
  <c r="C11" i="13"/>
  <c r="AC12" i="17"/>
  <c r="AC21" i="17" s="1"/>
  <c r="C10" i="13"/>
  <c r="AC12" i="16"/>
  <c r="AC21" i="16" s="1"/>
  <c r="L9" i="17"/>
  <c r="Z12" i="17"/>
  <c r="AA12" i="17"/>
  <c r="AA21" i="17" s="1"/>
  <c r="Y12" i="17"/>
  <c r="Y21" i="17" s="1"/>
  <c r="AB12" i="17"/>
  <c r="AB21" i="17" s="1"/>
  <c r="T12" i="17"/>
  <c r="W12" i="17"/>
  <c r="V12" i="17"/>
  <c r="V21" i="17" s="1"/>
  <c r="U12" i="17"/>
  <c r="U21" i="17" s="1"/>
  <c r="X12" i="17"/>
  <c r="X21" i="17" s="1"/>
  <c r="L9" i="16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L9" i="15"/>
  <c r="AE9" i="15"/>
  <c r="Y23" i="15" s="1"/>
  <c r="Y12" i="15"/>
  <c r="U12" i="15"/>
  <c r="U21" i="15" s="1"/>
  <c r="W12" i="15"/>
  <c r="W21" i="15" s="1"/>
  <c r="T23" i="15"/>
  <c r="T12" i="15"/>
  <c r="T21" i="15" s="1"/>
  <c r="AA12" i="15"/>
  <c r="AA21" i="15" s="1"/>
  <c r="Z12" i="15"/>
  <c r="Z21" i="15" s="1"/>
  <c r="X12" i="15"/>
  <c r="X21" i="15" s="1"/>
  <c r="V12" i="15"/>
  <c r="S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S21" i="15"/>
  <c r="S15" i="15"/>
  <c r="S22" i="15" s="1"/>
  <c r="V15" i="15"/>
  <c r="V21" i="15"/>
  <c r="Y21" i="15"/>
  <c r="Y15" i="15"/>
  <c r="T21" i="14"/>
  <c r="T15" i="14"/>
  <c r="T22" i="14" s="1"/>
  <c r="W15" i="14"/>
  <c r="W21" i="14"/>
  <c r="Z21" i="14"/>
  <c r="Z15" i="14"/>
  <c r="AD12" i="17"/>
  <c r="AD12" i="16"/>
  <c r="AC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B10" i="7" l="1"/>
  <c r="X10" i="7"/>
  <c r="T10" i="7"/>
  <c r="Z9" i="7"/>
  <c r="V9" i="7"/>
  <c r="Y9" i="7"/>
  <c r="Z10" i="7"/>
  <c r="AB9" i="7"/>
  <c r="X9" i="7"/>
  <c r="AA10" i="7"/>
  <c r="W10" i="7"/>
  <c r="AC9" i="7"/>
  <c r="U9" i="7"/>
  <c r="V10" i="7"/>
  <c r="T9" i="7"/>
  <c r="AC10" i="7"/>
  <c r="Y10" i="7"/>
  <c r="U10" i="7"/>
  <c r="AA9" i="7"/>
  <c r="W9" i="7"/>
  <c r="T11" i="7" l="1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AF11" i="7" l="1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AH16" i="13" l="1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M19" i="7"/>
  <c r="M16" i="7"/>
  <c r="H22" i="13" l="1"/>
  <c r="D12" i="13"/>
  <c r="D13" i="13" s="1"/>
  <c r="AH15" i="13"/>
  <c r="I7" i="13"/>
  <c r="I12" i="13" s="1"/>
  <c r="I13" i="13" s="1"/>
  <c r="Y20" i="7"/>
  <c r="K10" i="7"/>
  <c r="S11" i="7"/>
  <c r="AF9" i="7" l="1"/>
  <c r="Z23" i="7" s="1"/>
  <c r="AC12" i="7"/>
  <c r="H7" i="13"/>
  <c r="H12" i="13" s="1"/>
  <c r="H13" i="13" s="1"/>
  <c r="X20" i="7"/>
  <c r="Y12" i="7"/>
  <c r="C7" i="13"/>
  <c r="L9" i="7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S4" i="13" s="1"/>
  <c r="W14" i="7"/>
  <c r="W20" i="7"/>
  <c r="AA20" i="7"/>
  <c r="Z14" i="7"/>
  <c r="W12" i="7"/>
  <c r="K7" i="13"/>
  <c r="K12" i="13" s="1"/>
  <c r="K13" i="13" s="1"/>
  <c r="AA12" i="7"/>
  <c r="AD11" i="7"/>
  <c r="G12" i="13" l="1"/>
  <c r="G13" i="13" s="1"/>
  <c r="W21" i="7"/>
  <c r="W15" i="7"/>
  <c r="AD12" i="7"/>
  <c r="AA21" i="7"/>
  <c r="Z15" i="7"/>
  <c r="S5" i="13" l="1"/>
  <c r="S6" i="13" l="1"/>
  <c r="D14" i="13" s="1"/>
</calcChain>
</file>

<file path=xl/sharedStrings.xml><?xml version="1.0" encoding="utf-8"?>
<sst xmlns="http://schemas.openxmlformats.org/spreadsheetml/2006/main" count="1250" uniqueCount="740">
  <si>
    <t>เลขที่</t>
  </si>
  <si>
    <t>เลขประจำตัว</t>
  </si>
  <si>
    <t>เด็กชาย</t>
  </si>
  <si>
    <t>ณัฐวุฒิ</t>
  </si>
  <si>
    <t>เด็กหญิง</t>
  </si>
  <si>
    <t>เจนจิรา</t>
  </si>
  <si>
    <t>วราภรณ์</t>
  </si>
  <si>
    <t>ศรีนิล</t>
  </si>
  <si>
    <t>รอดเจริญ</t>
  </si>
  <si>
    <t>ฤทธิกุล</t>
  </si>
  <si>
    <t>สัมพันธ์</t>
  </si>
  <si>
    <t>ปาลคะเชนทร์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</si>
  <si>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</si>
  <si>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</si>
  <si>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</si>
  <si>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</si>
  <si>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</si>
  <si>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</si>
  <si>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</si>
  <si>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</si>
  <si>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</si>
  <si>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08661</t>
  </si>
  <si>
    <t>โกหนด</t>
  </si>
  <si>
    <t>08692</t>
  </si>
  <si>
    <t>08707</t>
  </si>
  <si>
    <t>08723</t>
  </si>
  <si>
    <t>08731</t>
  </si>
  <si>
    <t>08733</t>
  </si>
  <si>
    <t>ณัฏฐณิชา</t>
  </si>
  <si>
    <t>08670</t>
  </si>
  <si>
    <t>ชนากานต์</t>
  </si>
  <si>
    <t>สอาดมาตปัญญา</t>
  </si>
  <si>
    <t>บัวสังข์</t>
  </si>
  <si>
    <t>บัณฑิตา</t>
  </si>
  <si>
    <t>สุธาสินี</t>
  </si>
  <si>
    <t>สุภัสสร</t>
  </si>
  <si>
    <t>ใจทัน</t>
  </si>
  <si>
    <t>ธนกฤต</t>
  </si>
  <si>
    <t>รักกะเปา</t>
  </si>
  <si>
    <t>นันท์นภัส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</si>
  <si>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</si>
  <si>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</si>
  <si>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</si>
  <si>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</si>
  <si>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</si>
  <si>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</si>
  <si>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</si>
  <si>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</si>
  <si>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</si>
  <si>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</si>
  <si>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</si>
  <si>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</si>
  <si>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</si>
  <si>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</si>
  <si>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</si>
  <si>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</si>
  <si>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</si>
  <si>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</si>
  <si>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</si>
  <si>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</si>
  <si>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</si>
  <si>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</si>
  <si>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</si>
  <si>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</si>
  <si>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</si>
  <si>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</si>
  <si>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</si>
  <si>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</si>
  <si>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</si>
  <si>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</si>
  <si>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</si>
  <si>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</si>
  <si>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</si>
  <si>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</si>
  <si>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</si>
  <si>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</si>
  <si>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</si>
  <si>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</si>
  <si>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</si>
  <si>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</si>
  <si>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การอนุมัติผลการเรียน     (  )  อนุมัติ              (  ) ไม่อนุมัติ</t>
  </si>
  <si>
    <t>ลงชื่อ .............................................. ผู้อำนวยการโรงเรียนบ้านตาขุนวิทยา</t>
  </si>
  <si>
    <t xml:space="preserve">        (นายบุญเลิศ  ทองชล)</t>
  </si>
  <si>
    <t xml:space="preserve">      ......../……………./……….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</si>
  <si>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</si>
  <si>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</si>
  <si>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</si>
  <si>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</si>
  <si>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</si>
  <si>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</si>
  <si>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</si>
  <si>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</si>
  <si>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 ปีการศึกษา </t>
  </si>
  <si>
    <t xml:space="preserve">นักเรียนชั้นมัธยมศึกษาปีที่   </t>
  </si>
  <si>
    <t>การงานอาชีพและเทคโนโลยี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</si>
  <si>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</si>
  <si>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</si>
  <si>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</si>
  <si>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</si>
  <si>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</si>
  <si>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</si>
  <si>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</si>
  <si>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</si>
  <si>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</si>
  <si>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</si>
  <si>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</si>
  <si>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</si>
  <si>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</si>
  <si>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</si>
  <si>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</si>
  <si>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</si>
  <si>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</si>
  <si>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</si>
  <si>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</si>
  <si>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วิทยาศาสตร์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</si>
  <si>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</si>
  <si>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</si>
  <si>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</si>
  <si>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</si>
  <si>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</si>
  <si>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</si>
  <si>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</si>
  <si>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</si>
  <si>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</si>
  <si>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</si>
  <si>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</si>
  <si>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ภิรมย์</t>
  </si>
  <si>
    <t>ณัฐณิชา</t>
  </si>
  <si>
    <t>อรวรรณ</t>
  </si>
  <si>
    <t>ไกรวิชณ์</t>
  </si>
  <si>
    <t>กำเหนิดทอง</t>
  </si>
  <si>
    <t>เมธัส</t>
  </si>
  <si>
    <t>พรหมธรรม์</t>
  </si>
  <si>
    <t>08891</t>
  </si>
  <si>
    <t>ชินวัฒน์</t>
  </si>
  <si>
    <t>08915</t>
  </si>
  <si>
    <t>นัฐภูมิ</t>
  </si>
  <si>
    <t>09126</t>
  </si>
  <si>
    <t xml:space="preserve">กฤษณะ </t>
  </si>
  <si>
    <t>ชัยนาคิน</t>
  </si>
  <si>
    <t>09127</t>
  </si>
  <si>
    <t xml:space="preserve">กันตภณ </t>
  </si>
  <si>
    <t>09130</t>
  </si>
  <si>
    <t>ติณพัฒน์</t>
  </si>
  <si>
    <t>ชูจันทร์</t>
  </si>
  <si>
    <t>09131</t>
  </si>
  <si>
    <t>พุทธเจริญ</t>
  </si>
  <si>
    <t>09132</t>
  </si>
  <si>
    <t>เพชรสังข์</t>
  </si>
  <si>
    <t>09133</t>
  </si>
  <si>
    <t>ธนธรณ์</t>
  </si>
  <si>
    <t>ศรีนาค</t>
  </si>
  <si>
    <t>09134</t>
  </si>
  <si>
    <t>ธนภูมิ</t>
  </si>
  <si>
    <t>ภักดี</t>
  </si>
  <si>
    <t>09135</t>
  </si>
  <si>
    <t xml:space="preserve">ธีรเดช </t>
  </si>
  <si>
    <t>คงเกษตร</t>
  </si>
  <si>
    <t>09136</t>
  </si>
  <si>
    <t>นครินทร์</t>
  </si>
  <si>
    <t>สีบุญเรือง</t>
  </si>
  <si>
    <t>09137</t>
  </si>
  <si>
    <t xml:space="preserve">พงศกร </t>
  </si>
  <si>
    <t>แซ่ด่าน</t>
  </si>
  <si>
    <t>09138</t>
  </si>
  <si>
    <t>ภูวดล</t>
  </si>
  <si>
    <t>ทองพัฒน์</t>
  </si>
  <si>
    <t>09139</t>
  </si>
  <si>
    <t>มนตรี</t>
  </si>
  <si>
    <t>ศรีสาคร</t>
  </si>
  <si>
    <t>09140</t>
  </si>
  <si>
    <t>ยศพล</t>
  </si>
  <si>
    <t>ธารายศ</t>
  </si>
  <si>
    <t>09141</t>
  </si>
  <si>
    <t>รพีภัทร</t>
  </si>
  <si>
    <t>ฤทธิ์มาก</t>
  </si>
  <si>
    <t>09142</t>
  </si>
  <si>
    <t>ศักดาเทพ</t>
  </si>
  <si>
    <t>สมตน</t>
  </si>
  <si>
    <t>09143</t>
  </si>
  <si>
    <t>ศุภชัย</t>
  </si>
  <si>
    <t>กาสา</t>
  </si>
  <si>
    <t>09144</t>
  </si>
  <si>
    <t xml:space="preserve">ศุภสัณห์ </t>
  </si>
  <si>
    <t>09145</t>
  </si>
  <si>
    <t>สหภาพ</t>
  </si>
  <si>
    <t>09146</t>
  </si>
  <si>
    <t>สุทิวัส</t>
  </si>
  <si>
    <t>วัฒนชัย</t>
  </si>
  <si>
    <t>09147</t>
  </si>
  <si>
    <t>สุรินทร์</t>
  </si>
  <si>
    <t>พุฒชุมแสง</t>
  </si>
  <si>
    <t>09148</t>
  </si>
  <si>
    <t>เหมิยะ</t>
  </si>
  <si>
    <t>บัวกอ</t>
  </si>
  <si>
    <t>09149</t>
  </si>
  <si>
    <t>อภิยุทธ</t>
  </si>
  <si>
    <t>คุณวิจิตร</t>
  </si>
  <si>
    <t>09150</t>
  </si>
  <si>
    <t>กชอร</t>
  </si>
  <si>
    <t>มณีรัตน์</t>
  </si>
  <si>
    <t>09151</t>
  </si>
  <si>
    <t>ทองสกุล</t>
  </si>
  <si>
    <t>09152</t>
  </si>
  <si>
    <t xml:space="preserve">เด็กหญิง </t>
  </si>
  <si>
    <t>ธิดารัตน์</t>
  </si>
  <si>
    <t>ชุมช้าง</t>
  </si>
  <si>
    <t>09153</t>
  </si>
  <si>
    <t>พนิดา</t>
  </si>
  <si>
    <t>แก้วมิ่งเมือง</t>
  </si>
  <si>
    <t>09154</t>
  </si>
  <si>
    <t xml:space="preserve">ลลิตา 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</si>
  <si>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</si>
  <si>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</si>
  <si>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</si>
  <si>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</si>
  <si>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</si>
  <si>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</si>
  <si>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</si>
  <si>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09157</t>
  </si>
  <si>
    <t>อนัญญา</t>
  </si>
  <si>
    <t>ทองแก้ว</t>
  </si>
  <si>
    <t>09158</t>
  </si>
  <si>
    <t>ศิริพานิชย์</t>
  </si>
  <si>
    <t>09159</t>
  </si>
  <si>
    <t>อัญญาณี</t>
  </si>
  <si>
    <t>กิ้วภาวัน</t>
  </si>
  <si>
    <t>09160</t>
  </si>
  <si>
    <t>อัมพุซินี</t>
  </si>
  <si>
    <t>ดวงแก้ว</t>
  </si>
  <si>
    <t>09381</t>
  </si>
  <si>
    <t>ดำรง</t>
  </si>
  <si>
    <t>พลเยี่ยม</t>
  </si>
  <si>
    <t>09382</t>
  </si>
  <si>
    <t>วนิดา</t>
  </si>
  <si>
    <t>สุดาบุตร</t>
  </si>
  <si>
    <t xml:space="preserve">ครูที่ปรึกษา         นางธิดารัตน์  แซ่เลี้ยว        นางพรพณา  ฤทธิ์ชู    </t>
  </si>
  <si>
    <t>ธีรวัฒน์</t>
  </si>
  <si>
    <t>ศิวัฒน์</t>
  </si>
  <si>
    <t>สุภเดช</t>
  </si>
  <si>
    <t>ศรีรักษา</t>
  </si>
  <si>
    <t>อนุชัย</t>
  </si>
  <si>
    <t>08881</t>
  </si>
  <si>
    <t>ไกรวิชญ์</t>
  </si>
  <si>
    <t>จินาภิรมณ์</t>
  </si>
  <si>
    <t>08894</t>
  </si>
  <si>
    <t>ณัฐนันทน์</t>
  </si>
  <si>
    <t>จำปาเงิน</t>
  </si>
  <si>
    <t>09161</t>
  </si>
  <si>
    <t xml:space="preserve">กิตติพงศ์  </t>
  </si>
  <si>
    <t>คงสุวรรณ</t>
  </si>
  <si>
    <t>09162</t>
  </si>
  <si>
    <t>คฑาวุธ</t>
  </si>
  <si>
    <t>สาระบุตร</t>
  </si>
  <si>
    <t>09163</t>
  </si>
  <si>
    <t>จักรกฤษ</t>
  </si>
  <si>
    <t>แก้วช่วย</t>
  </si>
  <si>
    <t>09164</t>
  </si>
  <si>
    <t>ชัชพิสิฐ</t>
  </si>
  <si>
    <t>อินทวงค์</t>
  </si>
  <si>
    <t>09165</t>
  </si>
  <si>
    <t>ชัยวัฒน์</t>
  </si>
  <si>
    <t>บัวเล็ก</t>
  </si>
  <si>
    <t>09166</t>
  </si>
  <si>
    <t xml:space="preserve">ชุมพล </t>
  </si>
  <si>
    <t>ทองจันทร์</t>
  </si>
  <si>
    <t>09167</t>
  </si>
  <si>
    <t xml:space="preserve">ณภัสกร </t>
  </si>
  <si>
    <t>ธรรมเรียง</t>
  </si>
  <si>
    <t>09168</t>
  </si>
  <si>
    <t>ณัฐชนน</t>
  </si>
  <si>
    <t>ฟูเผือก</t>
  </si>
  <si>
    <t>09169</t>
  </si>
  <si>
    <t>ไกรแก้ว</t>
  </si>
  <si>
    <t>09170</t>
  </si>
  <si>
    <t>อินต๊ะ</t>
  </si>
  <si>
    <t>09171</t>
  </si>
  <si>
    <t>ดลวัฒน์</t>
  </si>
  <si>
    <t>สุประพันธ์</t>
  </si>
  <si>
    <t>09172</t>
  </si>
  <si>
    <t>ปัณณธร</t>
  </si>
  <si>
    <t>รักษาพราหมณ์</t>
  </si>
  <si>
    <t>09173</t>
  </si>
  <si>
    <t>พงษ์ศกร</t>
  </si>
  <si>
    <t>คำคุณคำ</t>
  </si>
  <si>
    <t>09174</t>
  </si>
  <si>
    <t>พีรพัฒน์</t>
  </si>
  <si>
    <t>09175</t>
  </si>
  <si>
    <t>ภูสิทธิ์</t>
  </si>
  <si>
    <t>บัวสุข</t>
  </si>
  <si>
    <t>09176</t>
  </si>
  <si>
    <t>เมธาสิทธิ์</t>
  </si>
  <si>
    <t>สิทธิเดช</t>
  </si>
  <si>
    <t>09177</t>
  </si>
  <si>
    <t xml:space="preserve">วีรภัทร  </t>
  </si>
  <si>
    <t>บุญลึก</t>
  </si>
  <si>
    <t>09178</t>
  </si>
  <si>
    <t>อภิชาติ</t>
  </si>
  <si>
    <t>รักสวัสดิ์</t>
  </si>
  <si>
    <t>09016</t>
  </si>
  <si>
    <t>น้ำทิพย์</t>
  </si>
  <si>
    <t>ทิลารักษ์</t>
  </si>
  <si>
    <t>09179</t>
  </si>
  <si>
    <t xml:space="preserve">กันธิชา </t>
  </si>
  <si>
    <t>เพรี</t>
  </si>
  <si>
    <t>09180</t>
  </si>
  <si>
    <t xml:space="preserve">การณ์ธิดา </t>
  </si>
  <si>
    <t>เมืองเฉียง</t>
  </si>
  <si>
    <t>09181</t>
  </si>
  <si>
    <t>ราชคำ</t>
  </si>
  <si>
    <t>09182</t>
  </si>
  <si>
    <t>ชลิตา</t>
  </si>
  <si>
    <t>เกลี้ยงเกลา</t>
  </si>
  <si>
    <t>09183</t>
  </si>
  <si>
    <t>ณัฏฐธิดา</t>
  </si>
  <si>
    <t>สุวรรณศักดิ์</t>
  </si>
  <si>
    <t>09184</t>
  </si>
  <si>
    <t>ยาสิทธิ์</t>
  </si>
  <si>
    <t>09185</t>
  </si>
  <si>
    <t>ซ้ายเซ่ง</t>
  </si>
  <si>
    <t>09186</t>
  </si>
  <si>
    <t>นันทิชา</t>
  </si>
  <si>
    <t>วัญญา</t>
  </si>
  <si>
    <t>09187</t>
  </si>
  <si>
    <t>เนตรชนก</t>
  </si>
  <si>
    <t>ผ่องใส</t>
  </si>
  <si>
    <t>09188</t>
  </si>
  <si>
    <t>ปิณฑิรา</t>
  </si>
  <si>
    <t>ปิดตาละภา</t>
  </si>
  <si>
    <t>09189</t>
  </si>
  <si>
    <t>ศศิวิมล</t>
  </si>
  <si>
    <t>ขาวจิตร</t>
  </si>
  <si>
    <t>09190</t>
  </si>
  <si>
    <t>สุดธิดา</t>
  </si>
  <si>
    <t>วิมัติ</t>
  </si>
  <si>
    <t>09191</t>
  </si>
  <si>
    <t>แสงทอง</t>
  </si>
  <si>
    <t>09192</t>
  </si>
  <si>
    <t xml:space="preserve">สุภัทรา </t>
  </si>
  <si>
    <t>ศรีกรด</t>
  </si>
  <si>
    <t>09374</t>
  </si>
  <si>
    <t>นันธิชา</t>
  </si>
  <si>
    <t>พรประสิทธิ์</t>
  </si>
  <si>
    <t>09379</t>
  </si>
  <si>
    <t>ภควดี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</si>
  <si>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</si>
  <si>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</si>
  <si>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</si>
  <si>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</si>
  <si>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 xml:space="preserve"> ร และ มส</t>
  </si>
  <si>
    <t>เฉพาะ</t>
  </si>
  <si>
    <t>ครูที่ปรึกษา        นางกัญจนา สมชาติ       นางสาวศันสนีย์ สว่างจันทร์       Mr.Epie Paul</t>
  </si>
  <si>
    <t xml:space="preserve">ครูที่ปรึกษา       นางสาวคณาทิพ  เบ่าล่าย      นางสาวกฤติมา  แสงทองล้วน      Mr.Evan Baker   </t>
  </si>
  <si>
    <t>ครูที่ปรึกษา          นายโยธิน นวลมุสิก         นางสาวนภิสา เส็นติระ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</si>
  <si>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</si>
  <si>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</si>
  <si>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</si>
  <si>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</si>
  <si>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(นางสาวจุฬาลักษณ์  กลิ่นกล่อม)</t>
  </si>
  <si>
    <t>(นางสาวอาทิตยา  เกตุแก้ว)</t>
  </si>
  <si>
    <t>(นางศิรินทิพย์  เพชรหนองชุม)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</si>
  <si>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</si>
  <si>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</si>
  <si>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</si>
  <si>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</si>
  <si>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</si>
  <si>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(นางสาวช่อทิพย์  ทองมีสุข)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</si>
  <si>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</si>
  <si>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</si>
  <si>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</si>
  <si>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</si>
  <si>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</si>
  <si>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</si>
  <si>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</si>
  <si>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</si>
  <si>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</si>
  <si>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</si>
  <si>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</si>
  <si>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</si>
  <si>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</si>
  <si>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</si>
  <si>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</si>
  <si>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</si>
  <si>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</si>
  <si>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</si>
  <si>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</si>
  <si>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</si>
  <si>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</si>
  <si>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</si>
  <si>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</si>
  <si>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</si>
  <si>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</si>
  <si>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(นางปฐมา  ชูศักดิ์)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</si>
  <si>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</si>
  <si>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</si>
  <si>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</si>
  <si>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</si>
  <si>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</si>
  <si>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(นางสาวสุภัคศร  ปากลาว)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</si>
  <si>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</si>
  <si>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</si>
  <si>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</si>
  <si>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</si>
  <si>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</si>
  <si>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(นายกิตติชัย  โสภณอัมพรนนท์)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</si>
  <si>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</si>
  <si>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</si>
  <si>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</si>
  <si>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</si>
  <si>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</si>
  <si>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(Mr.Even Braker)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</si>
  <si>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</si>
  <si>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</si>
  <si>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</si>
  <si>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</si>
  <si>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(นางสาวมณีรัตน์  ศิริมาศ)</t>
  </si>
  <si>
    <t>(นางสาวรัฐนูญ์  จันทบูรณ์)</t>
  </si>
  <si>
    <t>สังคมศึกษาศาสนาและวัฒนธรรม</t>
  </si>
  <si>
    <t>ทดสอบครั้งที่ 1</t>
  </si>
  <si>
    <t xml:space="preserve"> A 23101</t>
  </si>
  <si>
    <t>นร.มีเกรด</t>
  </si>
  <si>
    <t>ชัยพฤกษ์</t>
  </si>
  <si>
    <t>ณัฐพงษ์</t>
  </si>
  <si>
    <t>สามิตร</t>
  </si>
  <si>
    <t>พิชัยภูษิต</t>
  </si>
  <si>
    <t>กองศรี</t>
  </si>
  <si>
    <t>ภูวิศ</t>
  </si>
  <si>
    <t>แก้วมี</t>
  </si>
  <si>
    <t>อมรเทพ</t>
  </si>
  <si>
    <t>ภูปัง</t>
  </si>
  <si>
    <t xml:space="preserve">เชาว์วัฒน์  </t>
  </si>
  <si>
    <t>ซ่อนศรี</t>
  </si>
  <si>
    <t>ร่มเมือง</t>
  </si>
  <si>
    <t>ธีระนริศร์</t>
  </si>
  <si>
    <t>จันทร์สุขศรี</t>
  </si>
  <si>
    <t>นันทพงศ์</t>
  </si>
  <si>
    <t>เกษราพงษ์</t>
  </si>
  <si>
    <t>พัสกร</t>
  </si>
  <si>
    <t>ตรีสงค์</t>
  </si>
  <si>
    <t>พิพัฒน์พงศ์</t>
  </si>
  <si>
    <t>สุขประสานต์</t>
  </si>
  <si>
    <t>ภูริณัฐ</t>
  </si>
  <si>
    <t>ผจงเกียรติ</t>
  </si>
  <si>
    <t>ประทุม</t>
  </si>
  <si>
    <t>วิริทธิ์พล</t>
  </si>
  <si>
    <t>โพธิกุล</t>
  </si>
  <si>
    <t>ศุภวัฒน์</t>
  </si>
  <si>
    <t>โคตะสิน</t>
  </si>
  <si>
    <t>อิทธิพล</t>
  </si>
  <si>
    <t>นามบุตร</t>
  </si>
  <si>
    <t>กชกร</t>
  </si>
  <si>
    <t>กัญชนก</t>
  </si>
  <si>
    <t>ณ เจริญ</t>
  </si>
  <si>
    <t>จุฑามาศ</t>
  </si>
  <si>
    <t>นวลละออง</t>
  </si>
  <si>
    <t>ญารัตน์</t>
  </si>
  <si>
    <t>สุขเกษม</t>
  </si>
  <si>
    <t>ณัฐวดี</t>
  </si>
  <si>
    <t>สุภลักษณ์</t>
  </si>
  <si>
    <t xml:space="preserve">ธันยพร </t>
  </si>
  <si>
    <t>นาคราย</t>
  </si>
  <si>
    <t>นวรัตน์</t>
  </si>
  <si>
    <t>วัจนา</t>
  </si>
  <si>
    <t>นิศากร</t>
  </si>
  <si>
    <t xml:space="preserve">บัญฑิตา </t>
  </si>
  <si>
    <t>เพชรพรหม</t>
  </si>
  <si>
    <t xml:space="preserve">ประสิตา </t>
  </si>
  <si>
    <t>จันทร์แก้ว</t>
  </si>
  <si>
    <t>ปริฉัตร</t>
  </si>
  <si>
    <t>บัวแก้ว</t>
  </si>
  <si>
    <t xml:space="preserve">ปัทมาภรณ์ </t>
  </si>
  <si>
    <t>ถาวรพล</t>
  </si>
  <si>
    <t>พิมพ์ณภัส</t>
  </si>
  <si>
    <t>แก้วทับทิม</t>
  </si>
  <si>
    <t>มันทนา</t>
  </si>
  <si>
    <t>ไทรจีน</t>
  </si>
  <si>
    <t>เมธาวี</t>
  </si>
  <si>
    <t>สุธาทิพย์</t>
  </si>
  <si>
    <t>มีเทพ</t>
  </si>
  <si>
    <t>ห้วยนุ้ย</t>
  </si>
  <si>
    <t>อคัมย์สิริ</t>
  </si>
  <si>
    <t>ศรีสุวรรณ</t>
  </si>
  <si>
    <t>พีรดา</t>
  </si>
  <si>
    <t>ทองตำลึง</t>
  </si>
  <si>
    <t>เขมนิจ</t>
  </si>
  <si>
    <t>จิตราภิรมย์</t>
  </si>
  <si>
    <t>ทรงกลด</t>
  </si>
  <si>
    <t>ทิพย์พิมล</t>
  </si>
  <si>
    <t>08677</t>
  </si>
  <si>
    <t>08927</t>
  </si>
  <si>
    <t>08939</t>
  </si>
  <si>
    <t>08967</t>
  </si>
  <si>
    <t>09193</t>
  </si>
  <si>
    <t>09194</t>
  </si>
  <si>
    <t>09195</t>
  </si>
  <si>
    <t>09196</t>
  </si>
  <si>
    <t>09197</t>
  </si>
  <si>
    <t>09198</t>
  </si>
  <si>
    <t>09199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</si>
  <si>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</si>
  <si>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</si>
  <si>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</si>
  <si>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</si>
  <si>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</si>
  <si>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</si>
  <si>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</si>
  <si>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</si>
  <si>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</si>
  <si>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09209</t>
  </si>
  <si>
    <t>09210</t>
  </si>
  <si>
    <t>09211</t>
  </si>
  <si>
    <t>09212</t>
  </si>
  <si>
    <t>09213</t>
  </si>
  <si>
    <t>09214</t>
  </si>
  <si>
    <t>09215</t>
  </si>
  <si>
    <t>09216</t>
  </si>
  <si>
    <t>09217</t>
  </si>
  <si>
    <t>09218</t>
  </si>
  <si>
    <t>09219</t>
  </si>
  <si>
    <t>09220</t>
  </si>
  <si>
    <t>09221</t>
  </si>
  <si>
    <t>09222</t>
  </si>
  <si>
    <t>09223</t>
  </si>
  <si>
    <t>09224</t>
  </si>
  <si>
    <t>09377</t>
  </si>
  <si>
    <t>09378</t>
  </si>
  <si>
    <t>09380</t>
  </si>
  <si>
    <t>09225</t>
  </si>
  <si>
    <t>ฐิติพงศ์</t>
  </si>
  <si>
    <t>09226</t>
  </si>
  <si>
    <t>ธนกร</t>
  </si>
  <si>
    <t>กุหลาบ</t>
  </si>
  <si>
    <t>09227</t>
  </si>
  <si>
    <t xml:space="preserve">ธนภัทร </t>
  </si>
  <si>
    <t>09228</t>
  </si>
  <si>
    <t>ธนวิชญ์</t>
  </si>
  <si>
    <t>ศักดา</t>
  </si>
  <si>
    <t>09229</t>
  </si>
  <si>
    <t>ธีระภัทร์</t>
  </si>
  <si>
    <t>09230</t>
  </si>
  <si>
    <t>นนทภัทธ์</t>
  </si>
  <si>
    <t>อินสอน</t>
  </si>
  <si>
    <t>09231</t>
  </si>
  <si>
    <t>นพรัตน์</t>
  </si>
  <si>
    <t>อินทรกำเนิด</t>
  </si>
  <si>
    <t>09232</t>
  </si>
  <si>
    <t>นรินธร</t>
  </si>
  <si>
    <t>มิสมอน</t>
  </si>
  <si>
    <t>09233</t>
  </si>
  <si>
    <t xml:space="preserve">นัฐพงศ์ </t>
  </si>
  <si>
    <t>จรูญรักษ์</t>
  </si>
  <si>
    <t>09234</t>
  </si>
  <si>
    <t>บัณฑิต</t>
  </si>
  <si>
    <t>ปราบเหตุ</t>
  </si>
  <si>
    <t>09235</t>
  </si>
  <si>
    <t>พีรภาส</t>
  </si>
  <si>
    <t>สโมสร</t>
  </si>
  <si>
    <t>09236</t>
  </si>
  <si>
    <t>ภคนันท์</t>
  </si>
  <si>
    <t>บัวทอง</t>
  </si>
  <si>
    <t>09237</t>
  </si>
  <si>
    <t xml:space="preserve">ภูริภัทร </t>
  </si>
  <si>
    <t>ไชยวัฒน์</t>
  </si>
  <si>
    <t>09238</t>
  </si>
  <si>
    <t>เสริมศิริ</t>
  </si>
  <si>
    <t>แก้วกุล</t>
  </si>
  <si>
    <t>09239</t>
  </si>
  <si>
    <t>สอนรัตน์</t>
  </si>
  <si>
    <t>09240</t>
  </si>
  <si>
    <t>กมลรัตน์</t>
  </si>
  <si>
    <t>ชุมคง</t>
  </si>
  <si>
    <t>09241</t>
  </si>
  <si>
    <t>กัลยาณี</t>
  </si>
  <si>
    <t>ฉิมประสิทธิ์</t>
  </si>
  <si>
    <t>09242</t>
  </si>
  <si>
    <t xml:space="preserve">จิราวรรณ  </t>
  </si>
  <si>
    <t>แป้นทอง</t>
  </si>
  <si>
    <t>09243</t>
  </si>
  <si>
    <t>แก้วบุญชา</t>
  </si>
  <si>
    <t>09244</t>
  </si>
  <si>
    <t>สวนแก้ว</t>
  </si>
  <si>
    <t>09245</t>
  </si>
  <si>
    <t>ธัญวรัตม์</t>
  </si>
  <si>
    <t>อาวุธ</t>
  </si>
  <si>
    <t>09246</t>
  </si>
  <si>
    <t>ธีรนาฏ</t>
  </si>
  <si>
    <t>เหมรังษี</t>
  </si>
  <si>
    <t>09247</t>
  </si>
  <si>
    <t>นภัสสร</t>
  </si>
  <si>
    <t>หีตจินดา</t>
  </si>
  <si>
    <t>09248</t>
  </si>
  <si>
    <t>โภคัย</t>
  </si>
  <si>
    <t>09249</t>
  </si>
  <si>
    <t>ชูศรี</t>
  </si>
  <si>
    <t>09250</t>
  </si>
  <si>
    <t>นิชาพรรณ</t>
  </si>
  <si>
    <t>หาดี</t>
  </si>
  <si>
    <t>09251</t>
  </si>
  <si>
    <t>พัชราภา</t>
  </si>
  <si>
    <t>ปานเวช</t>
  </si>
  <si>
    <t>09252</t>
  </si>
  <si>
    <t xml:space="preserve">เพชรไพลิน 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</si>
  <si>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</si>
  <si>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</si>
  <si>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</si>
  <si>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</si>
  <si>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</si>
  <si>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</si>
  <si>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</si>
  <si>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09255</t>
  </si>
  <si>
    <t>ศศิประภา</t>
  </si>
  <si>
    <t>ววงสันเทียะ</t>
  </si>
  <si>
    <t>09256</t>
  </si>
  <si>
    <t>สริตา</t>
  </si>
  <si>
    <t>ถึงเจริญ</t>
  </si>
  <si>
    <t>09257</t>
  </si>
  <si>
    <t>สุกัญญารัตน์</t>
  </si>
  <si>
    <t>ตุลพันธ์</t>
  </si>
  <si>
    <t>09258</t>
  </si>
  <si>
    <t>สุตาภัทร</t>
  </si>
  <si>
    <t>09259</t>
  </si>
  <si>
    <t>โสภิตา</t>
  </si>
  <si>
    <t>นิลบุญ</t>
  </si>
  <si>
    <t>09260</t>
  </si>
  <si>
    <t>คงคล้าย</t>
  </si>
  <si>
    <t>09261</t>
  </si>
  <si>
    <t xml:space="preserve">อรวรา </t>
  </si>
  <si>
    <t>09262</t>
  </si>
  <si>
    <t>อริษา</t>
  </si>
  <si>
    <t>09263</t>
  </si>
  <si>
    <t xml:space="preserve">อัญชิสา </t>
  </si>
  <si>
    <t>ตระหง่าน</t>
  </si>
  <si>
    <t>09264</t>
  </si>
  <si>
    <t>อารีย์</t>
  </si>
  <si>
    <t>เกษม</t>
  </si>
  <si>
    <t xml:space="preserve">ครูที่ปรึกษา        นางสาวนันทญา  บรรณราช         นางสาวสิตานัน  นาคะสรรค์     </t>
  </si>
  <si>
    <t>09265</t>
  </si>
  <si>
    <t>จักรกฤษณ์</t>
  </si>
  <si>
    <t>อินแสง</t>
  </si>
  <si>
    <t>09266</t>
  </si>
  <si>
    <t>จิรพงศ์</t>
  </si>
  <si>
    <t>09267</t>
  </si>
  <si>
    <t xml:space="preserve">ณัชพล </t>
  </si>
  <si>
    <t>จันทะจร</t>
  </si>
  <si>
    <t>09268</t>
  </si>
  <si>
    <t>ศึกเสือ</t>
  </si>
  <si>
    <t>09269</t>
  </si>
  <si>
    <t>เดชนรินทร์</t>
  </si>
  <si>
    <t>09270</t>
  </si>
  <si>
    <t>ตันติกร</t>
  </si>
  <si>
    <t>แย้มรัตน์</t>
  </si>
  <si>
    <t>09271</t>
  </si>
  <si>
    <t>ศักดิภาชน์</t>
  </si>
  <si>
    <t>09272</t>
  </si>
  <si>
    <t>น้อมเกตุ</t>
  </si>
  <si>
    <t>09273</t>
  </si>
  <si>
    <t>ธนากร</t>
  </si>
  <si>
    <t>บุญชูดำ</t>
  </si>
  <si>
    <t>09274</t>
  </si>
  <si>
    <t>ธีรเดช</t>
  </si>
  <si>
    <t>สัมฤทธิ์</t>
  </si>
  <si>
    <t>09275</t>
  </si>
  <si>
    <t>กลิ่นสอน</t>
  </si>
  <si>
    <t>09276</t>
  </si>
  <si>
    <t xml:space="preserve">ภักษนัย </t>
  </si>
  <si>
    <t>โอชารส</t>
  </si>
  <si>
    <t>09277</t>
  </si>
  <si>
    <t xml:space="preserve">ภานุมาศ </t>
  </si>
  <si>
    <t>กลีบเมฆ</t>
  </si>
  <si>
    <t>09278</t>
  </si>
  <si>
    <t>อัตถพล</t>
  </si>
  <si>
    <t>ช่วยชาติ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</si>
  <si>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</si>
  <si>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</si>
  <si>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</si>
  <si>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</si>
  <si>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</si>
  <si>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</si>
  <si>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</si>
  <si>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 xml:space="preserve">กัลยรัตน์ </t>
  </si>
  <si>
    <t>เทพขาว</t>
  </si>
  <si>
    <t>09282</t>
  </si>
  <si>
    <t>กุลญรัตน์</t>
  </si>
  <si>
    <t>พรหมคุ้ม</t>
  </si>
  <si>
    <t>09283</t>
  </si>
  <si>
    <t xml:space="preserve">จรรยาพร </t>
  </si>
  <si>
    <t>ทองรอด</t>
  </si>
  <si>
    <t>09284</t>
  </si>
  <si>
    <t xml:space="preserve">จิรัชยา </t>
  </si>
  <si>
    <t>แซ่เซียะ</t>
  </si>
  <si>
    <t>09285</t>
  </si>
  <si>
    <t xml:space="preserve">จุฑาทิพย์ </t>
  </si>
  <si>
    <t>เกยุระ</t>
  </si>
  <si>
    <t>09286</t>
  </si>
  <si>
    <t>ฐานิตา</t>
  </si>
  <si>
    <t>เจริญ</t>
  </si>
  <si>
    <t>09287</t>
  </si>
  <si>
    <t>เพ็งผอม</t>
  </si>
  <si>
    <t>09288</t>
  </si>
  <si>
    <t>นฤนาท</t>
  </si>
  <si>
    <t>09289</t>
  </si>
  <si>
    <t xml:space="preserve">นัชชนันท์ </t>
  </si>
  <si>
    <t>09291</t>
  </si>
  <si>
    <t>พรนภัส</t>
  </si>
  <si>
    <t>แสงอาวุธ</t>
  </si>
  <si>
    <t>09292</t>
  </si>
  <si>
    <t>พรหมพร</t>
  </si>
  <si>
    <t>ชูเมือง</t>
  </si>
  <si>
    <t>09293</t>
  </si>
  <si>
    <t xml:space="preserve">เพชรสิตา </t>
  </si>
  <si>
    <t>ศรีแสง</t>
  </si>
  <si>
    <t>09294</t>
  </si>
  <si>
    <t>ลลิตภัทร</t>
  </si>
  <si>
    <t>เจริญพงศ์</t>
  </si>
  <si>
    <t>09295</t>
  </si>
  <si>
    <t>09296</t>
  </si>
  <si>
    <t xml:space="preserve">วินิธา 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</si>
  <si>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</si>
  <si>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</si>
  <si>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</si>
  <si>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</si>
  <si>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</si>
  <si>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</si>
  <si>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</si>
  <si>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ศศิธร</t>
  </si>
  <si>
    <t>ชนะอักษร</t>
  </si>
  <si>
    <t>09300</t>
  </si>
  <si>
    <t>สุนิสา</t>
  </si>
  <si>
    <t>ธรรมวัฒน์</t>
  </si>
  <si>
    <t>09301</t>
  </si>
  <si>
    <t xml:space="preserve">อทิตยา </t>
  </si>
  <si>
    <t>09302</t>
  </si>
  <si>
    <t>อริญชะยา</t>
  </si>
  <si>
    <t>ม้าทอง</t>
  </si>
  <si>
    <t>09303</t>
  </si>
  <si>
    <t>อริสา</t>
  </si>
  <si>
    <t>ทองวิเศษ</t>
  </si>
  <si>
    <t>09304</t>
  </si>
  <si>
    <t>อาทิตยา</t>
  </si>
  <si>
    <t>สมเพชร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</si>
</sst>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49" fontId="6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6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 applyProtection="1"/>
    <xf numFmtId="0" fontId="8" fillId="0" borderId="1" xfId="0" applyFont="1" applyBorder="1" applyProtection="1"/>
    <xf numFmtId="0" fontId="9" fillId="0" borderId="1" xfId="0" applyFont="1" applyBorder="1" applyProtection="1"/>
    <xf numFmtId="0" fontId="3" fillId="3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quotePrefix="1" applyProtection="1"/>
    <xf numFmtId="0" fontId="11" fillId="0" borderId="0" xfId="0" applyFont="1" applyProtection="1"/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0" fillId="0" borderId="0" xfId="0" applyFont="1" applyProtection="1"/>
    <xf numFmtId="0" fontId="3" fillId="10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3" fillId="0" borderId="1" xfId="0" applyNumberFormat="1" applyFont="1" applyBorder="1" applyProtection="1"/>
    <xf numFmtId="1" fontId="3" fillId="0" borderId="1" xfId="0" applyNumberFormat="1" applyFont="1" applyBorder="1" applyProtection="1"/>
    <xf numFmtId="0" fontId="3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/>
    <xf numFmtId="0" fontId="3" fillId="0" borderId="5" xfId="0" applyFont="1" applyBorder="1" applyAlignment="1" applyProtection="1"/>
    <xf numFmtId="49" fontId="3" fillId="0" borderId="1" xfId="0" quotePrefix="1" applyNumberFormat="1" applyFont="1" applyBorder="1" applyAlignment="1" applyProtection="1">
      <alignment horizontal="center"/>
    </xf>
    <xf numFmtId="49" fontId="3" fillId="0" borderId="3" xfId="0" quotePrefix="1" applyNumberFormat="1" applyFont="1" applyBorder="1" applyAlignment="1" applyProtection="1"/>
    <xf numFmtId="0" fontId="3" fillId="0" borderId="5" xfId="0" applyFont="1" applyFill="1" applyBorder="1" applyAlignment="1" applyProtection="1"/>
    <xf numFmtId="0" fontId="14" fillId="4" borderId="9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Alignme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2" fontId="3" fillId="0" borderId="1" xfId="0" applyNumberFormat="1" applyFont="1" applyBorder="1" applyProtection="1"/>
    <xf numFmtId="187" fontId="0" fillId="0" borderId="0" xfId="0" applyNumberFormat="1" applyProtection="1"/>
    <xf numFmtId="0" fontId="12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Protection="1"/>
    <xf numFmtId="0" fontId="10" fillId="0" borderId="1" xfId="0" applyFont="1" applyBorder="1" applyProtection="1"/>
    <xf numFmtId="0" fontId="10" fillId="4" borderId="1" xfId="0" applyFont="1" applyFill="1" applyBorder="1" applyAlignment="1" applyProtection="1">
      <alignment horizontal="right"/>
      <protection locked="0"/>
    </xf>
    <xf numFmtId="1" fontId="10" fillId="4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3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3" fillId="0" borderId="1" xfId="0" applyFont="1" applyBorder="1" applyAlignment="1" applyProtection="1">
      <alignment horizontal="center"/>
    </xf>
    <xf numFmtId="187" fontId="3" fillId="0" borderId="0" xfId="0" applyNumberFormat="1" applyFont="1" applyProtection="1"/>
    <xf numFmtId="0" fontId="13" fillId="0" borderId="9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2" fontId="3" fillId="6" borderId="5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2" fontId="3" fillId="8" borderId="5" xfId="0" applyNumberFormat="1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1" fontId="3" fillId="6" borderId="5" xfId="0" applyNumberFormat="1" applyFont="1" applyFill="1" applyBorder="1" applyAlignment="1" applyProtection="1">
      <alignment horizontal="center"/>
    </xf>
    <xf numFmtId="1" fontId="3" fillId="6" borderId="1" xfId="0" applyNumberFormat="1" applyFont="1" applyFill="1" applyBorder="1" applyAlignment="1" applyProtection="1">
      <alignment horizontal="center"/>
    </xf>
    <xf numFmtId="1" fontId="3" fillId="8" borderId="5" xfId="0" applyNumberFormat="1" applyFont="1" applyFill="1" applyBorder="1" applyAlignment="1" applyProtection="1">
      <alignment horizontal="center"/>
    </xf>
    <xf numFmtId="1" fontId="3" fillId="8" borderId="1" xfId="0" applyNumberFormat="1" applyFont="1" applyFill="1" applyBorder="1" applyAlignment="1" applyProtection="1">
      <alignment horizontal="center"/>
    </xf>
    <xf numFmtId="1" fontId="3" fillId="7" borderId="1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6" fillId="11" borderId="9" xfId="0" applyNumberFormat="1" applyFont="1" applyFill="1" applyBorder="1" applyAlignment="1" applyProtection="1">
      <alignment horizontal="center"/>
    </xf>
    <xf numFmtId="0" fontId="6" fillId="11" borderId="9" xfId="0" applyFont="1" applyFill="1" applyBorder="1" applyAlignment="1" applyProtection="1">
      <alignment horizontal="center"/>
    </xf>
    <xf numFmtId="2" fontId="6" fillId="10" borderId="1" xfId="0" applyNumberFormat="1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2" fontId="6" fillId="5" borderId="1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2" fontId="6" fillId="6" borderId="5" xfId="0" applyNumberFormat="1" applyFont="1" applyFill="1" applyBorder="1" applyAlignment="1" applyProtection="1">
      <alignment horizontal="center"/>
    </xf>
    <xf numFmtId="2" fontId="6" fillId="8" borderId="5" xfId="0" applyNumberFormat="1" applyFont="1" applyFill="1" applyBorder="1" applyAlignment="1" applyProtection="1">
      <alignment horizontal="center"/>
    </xf>
    <xf numFmtId="2" fontId="6" fillId="7" borderId="1" xfId="0" applyNumberFormat="1" applyFont="1" applyFill="1" applyBorder="1" applyAlignment="1" applyProtection="1">
      <alignment horizontal="center"/>
    </xf>
    <xf numFmtId="1" fontId="6" fillId="6" borderId="5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" fontId="6" fillId="8" borderId="5" xfId="0" applyNumberFormat="1" applyFont="1" applyFill="1" applyBorder="1" applyAlignment="1" applyProtection="1">
      <alignment horizontal="center"/>
    </xf>
    <xf numFmtId="1" fontId="6" fillId="8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26</xdr:row>
      <xdr:rowOff>19050</xdr:rowOff>
    </xdr:from>
    <xdr:to>
      <xdr:col>15</xdr:col>
      <xdr:colOff>0</xdr:colOff>
      <xdr:row>39</xdr:row>
      <xdr:rowOff>76200</xdr:rowOff>
    </xdr:to>
    <xdr:sp macro="" textlink="">
      <xdr:nvSpPr>
        <xdr:cNvPr id="4" name="กล่องข้อความ 9"/>
        <xdr:cNvSpPr txBox="1"/>
      </xdr:nvSpPr>
      <xdr:spPr>
        <a:xfrm>
          <a:off x="44672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(นายบุญเลิศ  ทองชล)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26</xdr:row>
      <xdr:rowOff>0</xdr:rowOff>
    </xdr:from>
    <xdr:to>
      <xdr:col>15</xdr:col>
      <xdr:colOff>9525</xdr:colOff>
      <xdr:row>39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86275" y="601027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26</xdr:row>
      <xdr:rowOff>28576</xdr:rowOff>
    </xdr:from>
    <xdr:to>
      <xdr:col>14</xdr:col>
      <xdr:colOff>465849</xdr:colOff>
      <xdr:row>39</xdr:row>
      <xdr:rowOff>85726</xdr:rowOff>
    </xdr:to>
    <xdr:sp macro="" textlink="">
      <xdr:nvSpPr>
        <xdr:cNvPr id="2" name="กล่องข้อความ 9"/>
        <xdr:cNvSpPr txBox="1"/>
      </xdr:nvSpPr>
      <xdr:spPr>
        <a:xfrm>
          <a:off x="4429125" y="6057901"/>
          <a:ext cx="3237624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26</xdr:row>
      <xdr:rowOff>9525</xdr:rowOff>
    </xdr:from>
    <xdr:to>
      <xdr:col>15</xdr:col>
      <xdr:colOff>85725</xdr:colOff>
      <xdr:row>39</xdr:row>
      <xdr:rowOff>66675</xdr:rowOff>
    </xdr:to>
    <xdr:sp macro="" textlink="">
      <xdr:nvSpPr>
        <xdr:cNvPr id="4" name="กล่องข้อความ 9"/>
        <xdr:cNvSpPr txBox="1"/>
      </xdr:nvSpPr>
      <xdr:spPr>
        <a:xfrm>
          <a:off x="4505325" y="6029325"/>
          <a:ext cx="3057525" cy="3028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(นายบุญเลิศ  ทองชล)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26</xdr:row>
      <xdr:rowOff>38101</xdr:rowOff>
    </xdr:from>
    <xdr:to>
      <xdr:col>14</xdr:col>
      <xdr:colOff>104775</xdr:colOff>
      <xdr:row>39</xdr:row>
      <xdr:rowOff>95251</xdr:rowOff>
    </xdr:to>
    <xdr:sp macro="" textlink="">
      <xdr:nvSpPr>
        <xdr:cNvPr id="2" name="กล่องข้อความ 9"/>
        <xdr:cNvSpPr txBox="1"/>
      </xdr:nvSpPr>
      <xdr:spPr>
        <a:xfrm>
          <a:off x="4495800" y="6067426"/>
          <a:ext cx="2790825" cy="302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endParaRPr lang="en-US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90"/>
  <sheetViews>
    <sheetView workbookViewId="0">
      <selection activeCell="C10" sqref="C10"/>
    </sheetView>
  </sheetViews>
  <sheetFormatPr defaultRowHeight="14.25" x14ac:dyDescent="0.2"/>
  <cols>
    <col min="1" max="1" width="6.875" style="3" customWidth="1"/>
    <col min="2" max="2" width="22.25" style="3" customWidth="1"/>
    <col min="3" max="3" width="28.5" style="3" customWidth="1"/>
    <col min="4" max="4" width="9" style="3"/>
    <col min="5" max="5" width="6.625" style="3" customWidth="1"/>
    <col min="6" max="6" width="7.5" style="3" customWidth="1"/>
    <col min="7" max="7" width="7.625" style="3" customWidth="1"/>
    <col min="8" max="8" width="7.125" style="3" customWidth="1"/>
    <col min="9" max="9" width="7.375" style="3" customWidth="1"/>
    <col min="10" max="10" width="9" style="3"/>
    <col min="11" max="11" width="14.375" style="3" customWidth="1"/>
    <col min="12" max="16384" width="9" style="3"/>
  </cols>
  <sheetData>
    <row r="2" spans="2:9" ht="23.25" x14ac:dyDescent="0.35">
      <c r="B2" s="84" t="s">
        <v>107</v>
      </c>
    </row>
    <row r="4" spans="2:9" ht="23.25" x14ac:dyDescent="0.35">
      <c r="B4" s="85" t="s">
        <v>106</v>
      </c>
      <c r="C4" s="86" t="s">
        <v>117</v>
      </c>
    </row>
    <row r="5" spans="2:9" ht="23.25" x14ac:dyDescent="0.35">
      <c r="B5" s="85" t="s">
        <v>108</v>
      </c>
      <c r="C5" s="86" t="s">
        <v>365</v>
      </c>
    </row>
    <row r="6" spans="2:9" ht="23.25" x14ac:dyDescent="0.35">
      <c r="B6" s="85" t="s">
        <v>93</v>
      </c>
      <c r="C6" s="87">
        <v>1</v>
      </c>
      <c r="D6" s="3" t="s">
        <v>64</v>
      </c>
      <c r="E6" s="3" t="str">
        <f>IF(LEFT(C6,1)="1","1/1",IF(LEFT(C6,1)="2","2/1",IF(LEFT(C6,1)="3","3/1",IF(LEFT(C6,1)="4","4/1",IF(LEFT(C6,1)="5","5/1",IF(LEFT(C6,1)="6","6/1"))))))</f>
        <v>1/1</v>
      </c>
      <c r="F6" s="3" t="str">
        <f>IF(LEFT(C6,1)="1","1/2",IF(LEFT(C6,1)="2","2/2",IF(LEFT(C6,1)="3","3/2",IF(LEFT(C6,1)="4","4/2",IF(LEFT(C6,1)="5","5/2",IF(LEFT(C6,1)="6","6/2"))))))</f>
        <v>1/2</v>
      </c>
      <c r="G6" s="3" t="str">
        <f>IF(LEFT(C6,1)="1","1/3",IF(LEFT(C6,1)="2","2/3",IF(LEFT(C6,1)="3","3/3",IF(LEFT(C6,1)="4","4/3",IF(LEFT(C6,1)="5","5/3",IF(LEFT(C6,1)="6","6/3"))))))</f>
        <v>1/3</v>
      </c>
      <c r="H6" s="3" t="str">
        <f>IF(LEFT(C6,1)="1","1/4",IF(LEFT(C6,1)="2","2/4",IF(LEFT(C6,1)="3","3/4",IF(LEFT(C6,1)="4","4/4",IF(LEFT(C6,1)="5","5/4",IF(LEFT(C6,1)="6","6/4"))))))</f>
        <v>1/4</v>
      </c>
      <c r="I6" s="3" t="str">
        <f>IF(LEFT(C6,1)="1","1/5",IF(LEFT(C6,1)="2","2/5",IF(LEFT(C6,1)="3","3/5",IF(LEFT(C6,1)="4","4/5",IF(LEFT(C6,1)="5","5/5",IF(LEFT(C6,1)="6","6/5"))))))</f>
        <v>1/5</v>
      </c>
    </row>
    <row r="7" spans="2:9" ht="23.25" x14ac:dyDescent="0.35">
      <c r="B7" s="85" t="s">
        <v>91</v>
      </c>
      <c r="C7" s="86">
        <v>1</v>
      </c>
    </row>
    <row r="8" spans="2:9" ht="23.25" x14ac:dyDescent="0.35">
      <c r="B8" s="85" t="s">
        <v>92</v>
      </c>
      <c r="C8" s="86">
        <v>2563</v>
      </c>
    </row>
    <row r="9" spans="2:9" ht="23.25" x14ac:dyDescent="0.35">
      <c r="B9" s="85" t="s">
        <v>90</v>
      </c>
      <c r="C9" s="86" t="s">
        <v>418</v>
      </c>
    </row>
    <row r="10" spans="2:9" ht="23.25" x14ac:dyDescent="0.35">
      <c r="B10" s="85" t="s">
        <v>88</v>
      </c>
      <c r="C10" s="86" t="s">
        <v>419</v>
      </c>
    </row>
    <row r="11" spans="2:9" ht="23.25" x14ac:dyDescent="0.35">
      <c r="B11" s="85" t="s">
        <v>89</v>
      </c>
      <c r="C11" s="86" t="s">
        <v>111</v>
      </c>
    </row>
    <row r="63" spans="1:6" x14ac:dyDescent="0.2">
      <c r="A63" s="3">
        <v>1</v>
      </c>
      <c r="F63" s="3">
        <v>2562</v>
      </c>
    </row>
    <row r="64" spans="1:6" x14ac:dyDescent="0.2">
      <c r="A64" s="3">
        <v>2</v>
      </c>
      <c r="F64" s="3">
        <v>2563</v>
      </c>
    </row>
    <row r="65" spans="1:9" x14ac:dyDescent="0.2">
      <c r="A65" s="3">
        <v>3</v>
      </c>
      <c r="F65" s="3">
        <v>2564</v>
      </c>
    </row>
    <row r="66" spans="1:9" x14ac:dyDescent="0.2">
      <c r="A66" s="3">
        <v>4</v>
      </c>
      <c r="F66" s="3">
        <v>2565</v>
      </c>
    </row>
    <row r="67" spans="1:9" x14ac:dyDescent="0.2">
      <c r="A67" s="3">
        <v>5</v>
      </c>
      <c r="F67" s="3">
        <v>2566</v>
      </c>
    </row>
    <row r="68" spans="1:9" x14ac:dyDescent="0.2">
      <c r="A68" s="3">
        <v>6</v>
      </c>
      <c r="F68" s="3">
        <v>2567</v>
      </c>
    </row>
    <row r="69" spans="1:9" x14ac:dyDescent="0.2">
      <c r="C69" s="31"/>
      <c r="F69" s="3">
        <v>2568</v>
      </c>
    </row>
    <row r="70" spans="1:9" x14ac:dyDescent="0.2">
      <c r="F70" s="3">
        <v>2569</v>
      </c>
    </row>
    <row r="71" spans="1:9" x14ac:dyDescent="0.2">
      <c r="F71" s="3">
        <v>2570</v>
      </c>
    </row>
    <row r="72" spans="1:9" x14ac:dyDescent="0.2">
      <c r="C72" s="3" t="s">
        <v>110</v>
      </c>
    </row>
    <row r="73" spans="1:9" x14ac:dyDescent="0.2">
      <c r="C73" s="3" t="s">
        <v>98</v>
      </c>
    </row>
    <row r="74" spans="1:9" x14ac:dyDescent="0.2">
      <c r="C74" s="3" t="s">
        <v>111</v>
      </c>
    </row>
    <row r="75" spans="1:9" x14ac:dyDescent="0.2">
      <c r="C75" s="3" t="s">
        <v>109</v>
      </c>
    </row>
    <row r="76" spans="1:9" x14ac:dyDescent="0.2">
      <c r="C76" s="3" t="s">
        <v>354</v>
      </c>
    </row>
    <row r="78" spans="1:9" x14ac:dyDescent="0.2">
      <c r="A78" s="3" t="s">
        <v>112</v>
      </c>
      <c r="B78" s="3" t="s">
        <v>117</v>
      </c>
      <c r="C78" s="3" t="s">
        <v>114</v>
      </c>
      <c r="D78" s="3" t="s">
        <v>115</v>
      </c>
      <c r="E78" s="3" t="s">
        <v>116</v>
      </c>
      <c r="F78" s="94" t="s">
        <v>417</v>
      </c>
      <c r="G78" s="3" t="s">
        <v>94</v>
      </c>
      <c r="H78" s="3" t="s">
        <v>113</v>
      </c>
      <c r="I78" s="3" t="s">
        <v>355</v>
      </c>
    </row>
    <row r="79" spans="1:9" x14ac:dyDescent="0.2">
      <c r="A79" s="3" t="s">
        <v>364</v>
      </c>
      <c r="B79" s="3" t="s">
        <v>357</v>
      </c>
      <c r="C79" s="3" t="s">
        <v>370</v>
      </c>
      <c r="D79" s="3" t="s">
        <v>412</v>
      </c>
      <c r="E79" s="3" t="s">
        <v>378</v>
      </c>
      <c r="F79" s="3" t="s">
        <v>390</v>
      </c>
      <c r="G79" s="3" t="s">
        <v>382</v>
      </c>
      <c r="H79" s="3" t="s">
        <v>399</v>
      </c>
      <c r="I79" s="3" t="s">
        <v>411</v>
      </c>
    </row>
    <row r="80" spans="1:9" x14ac:dyDescent="0.2">
      <c r="A80" s="3" t="s">
        <v>363</v>
      </c>
      <c r="B80" s="3" t="s">
        <v>369</v>
      </c>
      <c r="C80" s="3" t="s">
        <v>371</v>
      </c>
      <c r="D80" s="3" t="s">
        <v>413</v>
      </c>
      <c r="E80" s="3" t="s">
        <v>379</v>
      </c>
      <c r="F80" s="3" t="s">
        <v>391</v>
      </c>
      <c r="G80" s="3" t="s">
        <v>383</v>
      </c>
      <c r="H80" s="3" t="s">
        <v>400</v>
      </c>
    </row>
    <row r="81" spans="1:8" x14ac:dyDescent="0.2">
      <c r="A81" s="3" t="s">
        <v>362</v>
      </c>
      <c r="B81" s="3" t="s">
        <v>368</v>
      </c>
      <c r="C81" s="3" t="s">
        <v>416</v>
      </c>
      <c r="D81" s="3" t="s">
        <v>414</v>
      </c>
      <c r="E81" s="3" t="s">
        <v>380</v>
      </c>
      <c r="F81" s="3" t="s">
        <v>397</v>
      </c>
      <c r="G81" s="3" t="s">
        <v>384</v>
      </c>
      <c r="H81" s="3" t="s">
        <v>401</v>
      </c>
    </row>
    <row r="82" spans="1:8" x14ac:dyDescent="0.2">
      <c r="A82" s="3" t="s">
        <v>361</v>
      </c>
      <c r="B82" s="3" t="s">
        <v>367</v>
      </c>
      <c r="C82" s="3" t="s">
        <v>372</v>
      </c>
      <c r="D82" s="3" t="s">
        <v>415</v>
      </c>
      <c r="E82" s="3" t="s">
        <v>381</v>
      </c>
      <c r="F82" s="3" t="s">
        <v>393</v>
      </c>
      <c r="G82" s="3" t="s">
        <v>385</v>
      </c>
      <c r="H82" s="3" t="s">
        <v>402</v>
      </c>
    </row>
    <row r="83" spans="1:8" x14ac:dyDescent="0.2">
      <c r="A83" s="3" t="s">
        <v>360</v>
      </c>
      <c r="B83" s="3" t="s">
        <v>366</v>
      </c>
      <c r="C83" s="3" t="s">
        <v>373</v>
      </c>
      <c r="F83" s="3" t="s">
        <v>392</v>
      </c>
      <c r="G83" s="3" t="s">
        <v>386</v>
      </c>
      <c r="H83" s="3" t="s">
        <v>403</v>
      </c>
    </row>
    <row r="84" spans="1:8" x14ac:dyDescent="0.2">
      <c r="A84" s="3" t="s">
        <v>359</v>
      </c>
      <c r="B84" s="3" t="s">
        <v>356</v>
      </c>
      <c r="C84" s="3" t="s">
        <v>374</v>
      </c>
      <c r="F84" s="3" t="s">
        <v>394</v>
      </c>
      <c r="G84" s="3" t="s">
        <v>387</v>
      </c>
      <c r="H84" s="3" t="s">
        <v>404</v>
      </c>
    </row>
    <row r="85" spans="1:8" x14ac:dyDescent="0.2">
      <c r="A85" s="3" t="s">
        <v>358</v>
      </c>
      <c r="B85" s="3" t="s">
        <v>365</v>
      </c>
      <c r="C85" s="3" t="s">
        <v>375</v>
      </c>
      <c r="F85" s="3" t="s">
        <v>395</v>
      </c>
      <c r="G85" s="3" t="s">
        <v>388</v>
      </c>
      <c r="H85" s="3" t="s">
        <v>405</v>
      </c>
    </row>
    <row r="86" spans="1:8" x14ac:dyDescent="0.2">
      <c r="C86" s="3" t="s">
        <v>376</v>
      </c>
      <c r="F86" s="3" t="s">
        <v>396</v>
      </c>
      <c r="G86" s="3" t="s">
        <v>389</v>
      </c>
      <c r="H86" s="3" t="s">
        <v>407</v>
      </c>
    </row>
    <row r="87" spans="1:8" x14ac:dyDescent="0.2">
      <c r="C87" s="3" t="s">
        <v>377</v>
      </c>
      <c r="F87" s="3" t="s">
        <v>398</v>
      </c>
      <c r="H87" s="3" t="s">
        <v>406</v>
      </c>
    </row>
    <row r="88" spans="1:8" x14ac:dyDescent="0.2">
      <c r="H88" s="3" t="s">
        <v>408</v>
      </c>
    </row>
    <row r="89" spans="1:8" x14ac:dyDescent="0.2">
      <c r="H89" s="3" t="s">
        <v>409</v>
      </c>
    </row>
    <row r="90" spans="1:8" x14ac:dyDescent="0.2">
      <c r="H90" s="3" t="s">
        <v>410</v>
      </c>
    </row>
  </sheetData>
  <sheetProtection algorithmName="SHA-512" hashValue="7aAgRarjy9F6fR5N7DZXp+X2IwV2Sb9rVzfQDBKqSomNe/vADFqHtit4VewxLznHdowxrSkG5dYNRHp9ocp87g==" saltValue="ZA0GKj+9fbM9Oa1kudDGVQ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$C$72:$C$76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tabSelected="1" zoomScaleNormal="100" workbookViewId="0">
      <selection activeCell="P10" sqref="P10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7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875" style="2" customWidth="1"/>
    <col min="9" max="9" width="1.5" style="2" customWidth="1"/>
    <col min="10" max="10" width="9.25" style="2" customWidth="1"/>
    <col min="11" max="12" width="5.25" style="2" customWidth="1"/>
    <col min="13" max="13" width="12.625" style="2" customWidth="1"/>
    <col min="14" max="15" width="3.5" style="2" customWidth="1"/>
    <col min="16" max="16" width="9.25" style="2" customWidth="1"/>
    <col min="17" max="17" width="9" style="2"/>
    <col min="18" max="18" width="5.625" style="2" customWidth="1"/>
    <col min="19" max="19" width="7.625" style="2" customWidth="1"/>
    <col min="20" max="20" width="7.125" style="2" customWidth="1"/>
    <col min="21" max="28" width="5.625" style="2" customWidth="1"/>
    <col min="29" max="29" width="6.125" style="2" customWidth="1"/>
    <col min="30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45" s="32" customFormat="1" ht="23.25" x14ac:dyDescent="0.35">
      <c r="A1" s="35"/>
      <c r="B1" s="35"/>
      <c r="C1" s="35"/>
      <c r="D1" s="35"/>
      <c r="E1" s="34" t="s">
        <v>87</v>
      </c>
      <c r="F1" s="34"/>
      <c r="G1" s="34"/>
      <c r="H1" s="35"/>
      <c r="I1" s="34" t="str">
        <f>กรอกข้อมูล!C4</f>
        <v>ภาษาไทย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32" customFormat="1" ht="23.25" x14ac:dyDescent="0.35">
      <c r="A2" s="35"/>
      <c r="B2" s="35"/>
      <c r="C2" s="34"/>
      <c r="D2" s="71" t="s">
        <v>346</v>
      </c>
      <c r="E2" s="35"/>
      <c r="F2" s="34"/>
      <c r="G2" s="72" t="str">
        <f>กรอกข้อมูล!E6</f>
        <v>1/1</v>
      </c>
      <c r="H2" s="34" t="s">
        <v>95</v>
      </c>
      <c r="I2" s="34"/>
      <c r="J2" s="71">
        <f>กรอกข้อมูล!C7</f>
        <v>1</v>
      </c>
      <c r="K2" s="34" t="s">
        <v>96</v>
      </c>
      <c r="L2" s="34"/>
      <c r="M2" s="73">
        <f>กรอกข้อมูล!C8</f>
        <v>2563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s="32" customFormat="1" ht="20.25" customHeight="1" x14ac:dyDescent="0.35">
      <c r="A3" s="35"/>
      <c r="B3" s="35"/>
      <c r="C3" s="34" t="s">
        <v>102</v>
      </c>
      <c r="D3" s="34" t="str">
        <f>กรอกข้อมูล!C9</f>
        <v>ทดสอบครั้งที่ 1</v>
      </c>
      <c r="E3" s="35"/>
      <c r="F3" s="34"/>
      <c r="G3" s="34"/>
      <c r="H3" s="74" t="s">
        <v>88</v>
      </c>
      <c r="I3" s="34"/>
      <c r="J3" s="34" t="str">
        <f>กรอกข้อมูล!C10</f>
        <v xml:space="preserve"> A 23101</v>
      </c>
      <c r="K3" s="34" t="s">
        <v>89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32" customFormat="1" ht="20.25" customHeight="1" x14ac:dyDescent="0.35">
      <c r="A4" s="35"/>
      <c r="B4" s="148" t="s">
        <v>236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0"/>
      <c r="P4" s="66" t="s">
        <v>348</v>
      </c>
      <c r="Q4" s="9"/>
      <c r="R4" s="35"/>
      <c r="S4" s="35"/>
      <c r="T4" s="35"/>
      <c r="U4" s="9"/>
      <c r="V4" s="9"/>
      <c r="W4" s="9"/>
      <c r="X4" s="9"/>
      <c r="Y4" s="9"/>
      <c r="Z4" s="9"/>
      <c r="AA4" s="9"/>
      <c r="AB4" s="9"/>
      <c r="AC4" s="9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ht="1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81"/>
      <c r="P5" s="68" t="s">
        <v>347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7" t="s">
        <v>0</v>
      </c>
      <c r="C6" s="139" t="s">
        <v>1</v>
      </c>
      <c r="D6" s="133" t="s">
        <v>12</v>
      </c>
      <c r="E6" s="134"/>
      <c r="F6" s="134"/>
      <c r="G6" s="137" t="s">
        <v>13</v>
      </c>
      <c r="H6" s="139" t="s">
        <v>14</v>
      </c>
      <c r="I6" s="141"/>
      <c r="J6" s="142"/>
      <c r="K6" s="141"/>
      <c r="L6" s="142"/>
      <c r="M6" s="3"/>
      <c r="N6" s="3"/>
      <c r="O6" s="3"/>
      <c r="P6" s="68" t="s">
        <v>350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349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9" t="s">
        <v>21</v>
      </c>
      <c r="D8" s="60" t="s">
        <v>2</v>
      </c>
      <c r="E8" s="61" t="s">
        <v>129</v>
      </c>
      <c r="F8" s="62" t="s">
        <v>130</v>
      </c>
      <c r="G8" s="79"/>
      <c r="H8" s="45" t="str">
        <f t="shared" ref="H8:H48" si="0"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12" t="str">
        <f t="shared" ref="Q8:Q48" si="1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9" t="s">
        <v>345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19</v>
      </c>
      <c r="AC8" s="39" t="s">
        <v>42</v>
      </c>
      <c r="AD8" s="55" t="s">
        <v>41</v>
      </c>
      <c r="AE8" s="10" t="s">
        <v>46</v>
      </c>
      <c r="AF8" s="43">
        <f>SUM(G8:G48)</f>
        <v>0</v>
      </c>
      <c r="AG8" s="3"/>
      <c r="AH8" s="3"/>
      <c r="AI8" s="3"/>
    </row>
    <row r="9" spans="1:45" ht="18" customHeight="1" x14ac:dyDescent="0.35">
      <c r="A9" s="3"/>
      <c r="B9" s="11">
        <v>2</v>
      </c>
      <c r="C9" s="59" t="s">
        <v>24</v>
      </c>
      <c r="D9" s="60" t="s">
        <v>2</v>
      </c>
      <c r="E9" s="61" t="s">
        <v>131</v>
      </c>
      <c r="F9" s="62" t="s">
        <v>132</v>
      </c>
      <c r="G9" s="79"/>
      <c r="H9" s="45" t="str">
        <f t="shared" si="0"/>
        <v>-</v>
      </c>
      <c r="I9" s="37"/>
      <c r="J9" s="46" t="s">
        <v>44</v>
      </c>
      <c r="K9" s="47"/>
      <c r="L9" s="48">
        <f>S11</f>
        <v>0</v>
      </c>
      <c r="M9" s="49" t="s">
        <v>45</v>
      </c>
      <c r="N9" s="3"/>
      <c r="O9" s="3"/>
      <c r="P9" s="36"/>
      <c r="Q9" s="12" t="str">
        <f t="shared" si="1"/>
        <v>ชาย</v>
      </c>
      <c r="R9" s="10" t="s">
        <v>15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55">
        <f>SUM(T9:AB9)</f>
        <v>0</v>
      </c>
      <c r="AE9" s="10" t="s">
        <v>47</v>
      </c>
      <c r="AF9" s="76" t="e">
        <f>AF8/S11</f>
        <v>#DIV/0!</v>
      </c>
      <c r="AG9" s="3"/>
      <c r="AH9" s="3"/>
      <c r="AI9" s="3"/>
    </row>
    <row r="10" spans="1:45" ht="18" customHeight="1" x14ac:dyDescent="0.35">
      <c r="A10" s="3"/>
      <c r="B10" s="11">
        <v>3</v>
      </c>
      <c r="C10" s="59" t="s">
        <v>133</v>
      </c>
      <c r="D10" s="60" t="s">
        <v>2</v>
      </c>
      <c r="E10" s="61" t="s">
        <v>134</v>
      </c>
      <c r="F10" s="62" t="s">
        <v>22</v>
      </c>
      <c r="G10" s="79"/>
      <c r="H10" s="45" t="str">
        <f t="shared" si="0"/>
        <v>-</v>
      </c>
      <c r="I10" s="37"/>
      <c r="J10" s="50" t="s">
        <v>15</v>
      </c>
      <c r="K10" s="47">
        <f>S9</f>
        <v>0</v>
      </c>
      <c r="L10" s="46" t="s">
        <v>45</v>
      </c>
      <c r="M10" s="51"/>
      <c r="N10" s="3"/>
      <c r="O10" s="3"/>
      <c r="P10" s="36"/>
      <c r="Q10" s="12" t="str">
        <f t="shared" si="1"/>
        <v>ชาย</v>
      </c>
      <c r="R10" s="10" t="s">
        <v>16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55">
        <f>SUM(T10:AC10)</f>
        <v>0</v>
      </c>
      <c r="AE10" s="10" t="s">
        <v>48</v>
      </c>
      <c r="AF10" s="76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35">
      <c r="A11" s="3"/>
      <c r="B11" s="11">
        <v>4</v>
      </c>
      <c r="C11" s="59" t="s">
        <v>135</v>
      </c>
      <c r="D11" s="60" t="s">
        <v>2</v>
      </c>
      <c r="E11" s="61" t="s">
        <v>136</v>
      </c>
      <c r="F11" s="62" t="s">
        <v>126</v>
      </c>
      <c r="G11" s="79"/>
      <c r="H11" s="45" t="str">
        <f t="shared" si="0"/>
        <v>-</v>
      </c>
      <c r="I11" s="37"/>
      <c r="J11" s="50" t="s">
        <v>16</v>
      </c>
      <c r="K11" s="47">
        <f>S10</f>
        <v>0</v>
      </c>
      <c r="L11" s="46" t="s">
        <v>45</v>
      </c>
      <c r="M11" s="51"/>
      <c r="N11" s="3"/>
      <c r="O11" s="3"/>
      <c r="P11" s="36"/>
      <c r="Q11" s="12" t="str">
        <f t="shared" si="1"/>
        <v>ชาย</v>
      </c>
      <c r="R11" s="10" t="s">
        <v>41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5">
        <f>SUM(T11:AB11)</f>
        <v>0</v>
      </c>
      <c r="AE11" s="3" t="s">
        <v>420</v>
      </c>
      <c r="AF11" s="3">
        <f>SUM(T11:AA11)</f>
        <v>0</v>
      </c>
      <c r="AG11" s="3"/>
      <c r="AH11" s="3"/>
      <c r="AI11" s="3"/>
    </row>
    <row r="12" spans="1:45" ht="18" customHeight="1" x14ac:dyDescent="0.35">
      <c r="A12" s="3"/>
      <c r="B12" s="11">
        <v>5</v>
      </c>
      <c r="C12" s="59" t="s">
        <v>137</v>
      </c>
      <c r="D12" s="60" t="s">
        <v>2</v>
      </c>
      <c r="E12" s="61" t="s">
        <v>138</v>
      </c>
      <c r="F12" s="62" t="s">
        <v>139</v>
      </c>
      <c r="G12" s="79"/>
      <c r="H12" s="45" t="str">
        <f t="shared" si="0"/>
        <v>-</v>
      </c>
      <c r="I12" s="37"/>
      <c r="J12" s="46" t="s">
        <v>43</v>
      </c>
      <c r="K12" s="37"/>
      <c r="L12" s="38"/>
      <c r="M12" s="3"/>
      <c r="N12" s="3"/>
      <c r="O12" s="3"/>
      <c r="P12" s="36"/>
      <c r="Q12" s="12" t="str">
        <f t="shared" si="1"/>
        <v>ชาย</v>
      </c>
      <c r="R12" s="10"/>
      <c r="S12" s="10"/>
      <c r="T12" s="42" t="e">
        <f>(100*T11)/S11</f>
        <v>#DIV/0!</v>
      </c>
      <c r="U12" s="42" t="e">
        <f>(100*U11)/S11</f>
        <v>#DIV/0!</v>
      </c>
      <c r="V12" s="42" t="e">
        <f>(100*V11)/S11</f>
        <v>#DIV/0!</v>
      </c>
      <c r="W12" s="42" t="e">
        <f>(100*W11)/S11</f>
        <v>#DIV/0!</v>
      </c>
      <c r="X12" s="42" t="e">
        <f>(100*X11)/S11</f>
        <v>#DIV/0!</v>
      </c>
      <c r="Y12" s="42" t="e">
        <f>(100*Y11)/S11</f>
        <v>#DIV/0!</v>
      </c>
      <c r="Z12" s="42" t="e">
        <f>(100*Z11)/S11</f>
        <v>#DIV/0!</v>
      </c>
      <c r="AA12" s="42" t="e">
        <f>(100*AA11)/S11</f>
        <v>#DIV/0!</v>
      </c>
      <c r="AB12" s="42" t="e">
        <f>(100*AB11)/S11</f>
        <v>#DIV/0!</v>
      </c>
      <c r="AC12" s="43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35">
      <c r="A13" s="3"/>
      <c r="B13" s="11">
        <v>6</v>
      </c>
      <c r="C13" s="59" t="s">
        <v>140</v>
      </c>
      <c r="D13" s="60" t="s">
        <v>2</v>
      </c>
      <c r="E13" s="61" t="s">
        <v>141</v>
      </c>
      <c r="F13" s="62" t="s">
        <v>10</v>
      </c>
      <c r="G13" s="79"/>
      <c r="H13" s="45" t="str">
        <f t="shared" si="0"/>
        <v>-</v>
      </c>
      <c r="I13" s="37"/>
      <c r="J13" s="38"/>
      <c r="K13" s="37"/>
      <c r="L13" s="38"/>
      <c r="M13" s="3"/>
      <c r="N13" s="3"/>
      <c r="O13" s="3"/>
      <c r="P13" s="36"/>
      <c r="Q13" s="12" t="str">
        <f t="shared" si="1"/>
        <v>ชาย</v>
      </c>
      <c r="R13" s="9"/>
      <c r="S13" s="9"/>
      <c r="T13" s="122" t="s">
        <v>118</v>
      </c>
      <c r="U13" s="122"/>
      <c r="V13" s="122"/>
      <c r="W13" s="123" t="s">
        <v>119</v>
      </c>
      <c r="X13" s="123"/>
      <c r="Y13" s="123"/>
      <c r="Z13" s="124" t="s">
        <v>120</v>
      </c>
      <c r="AA13" s="124"/>
      <c r="AB13" s="124"/>
      <c r="AC13" s="124"/>
      <c r="AD13" s="3"/>
      <c r="AE13" s="3"/>
      <c r="AF13" s="3"/>
      <c r="AG13" s="3"/>
      <c r="AH13" s="3"/>
      <c r="AI13" s="3"/>
    </row>
    <row r="14" spans="1:45" ht="18" customHeight="1" x14ac:dyDescent="0.35">
      <c r="A14" s="3"/>
      <c r="B14" s="11">
        <v>7</v>
      </c>
      <c r="C14" s="59" t="s">
        <v>142</v>
      </c>
      <c r="D14" s="60" t="s">
        <v>2</v>
      </c>
      <c r="E14" s="61" t="s">
        <v>143</v>
      </c>
      <c r="F14" s="62" t="s">
        <v>144</v>
      </c>
      <c r="G14" s="79"/>
      <c r="H14" s="45" t="str">
        <f t="shared" si="0"/>
        <v>-</v>
      </c>
      <c r="I14" s="37"/>
      <c r="J14" s="143" t="s">
        <v>14</v>
      </c>
      <c r="K14" s="143" t="s">
        <v>15</v>
      </c>
      <c r="L14" s="145" t="s">
        <v>16</v>
      </c>
      <c r="M14" s="52" t="s">
        <v>17</v>
      </c>
      <c r="N14" s="51"/>
      <c r="O14" s="51"/>
      <c r="P14" s="36"/>
      <c r="Q14" s="12" t="str">
        <f t="shared" si="1"/>
        <v>ชาย</v>
      </c>
      <c r="R14" s="9"/>
      <c r="S14" s="10" t="s">
        <v>45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</row>
    <row r="15" spans="1:45" ht="18" customHeight="1" x14ac:dyDescent="0.35">
      <c r="A15" s="3"/>
      <c r="B15" s="11">
        <v>8</v>
      </c>
      <c r="C15" s="59" t="s">
        <v>145</v>
      </c>
      <c r="D15" s="60" t="s">
        <v>2</v>
      </c>
      <c r="E15" s="61" t="s">
        <v>37</v>
      </c>
      <c r="F15" s="62" t="s">
        <v>146</v>
      </c>
      <c r="G15" s="79"/>
      <c r="H15" s="45" t="str">
        <f t="shared" si="0"/>
        <v>-</v>
      </c>
      <c r="I15" s="37"/>
      <c r="J15" s="144"/>
      <c r="K15" s="144"/>
      <c r="L15" s="146"/>
      <c r="M15" s="53" t="s">
        <v>18</v>
      </c>
      <c r="N15" s="51"/>
      <c r="O15" s="51"/>
      <c r="P15" s="36"/>
      <c r="Q15" s="12" t="str">
        <f t="shared" si="1"/>
        <v>ชาย</v>
      </c>
      <c r="R15" s="9"/>
      <c r="S15" s="10" t="s">
        <v>121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</row>
    <row r="16" spans="1:45" ht="18" customHeight="1" x14ac:dyDescent="0.35">
      <c r="A16" s="3"/>
      <c r="B16" s="11">
        <v>9</v>
      </c>
      <c r="C16" s="59" t="s">
        <v>147</v>
      </c>
      <c r="D16" s="60" t="s">
        <v>2</v>
      </c>
      <c r="E16" s="61" t="s">
        <v>37</v>
      </c>
      <c r="F16" s="62" t="s">
        <v>148</v>
      </c>
      <c r="G16" s="79"/>
      <c r="H16" s="45" t="str">
        <f t="shared" si="0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12" t="str">
        <f t="shared" si="1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35">
      <c r="A17" s="3"/>
      <c r="B17" s="11">
        <v>10</v>
      </c>
      <c r="C17" s="59" t="s">
        <v>149</v>
      </c>
      <c r="D17" s="60" t="s">
        <v>2</v>
      </c>
      <c r="E17" s="61" t="s">
        <v>150</v>
      </c>
      <c r="F17" s="62" t="s">
        <v>151</v>
      </c>
      <c r="G17" s="79"/>
      <c r="H17" s="45" t="str">
        <f t="shared" si="0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12" t="str">
        <f t="shared" si="1"/>
        <v>ชาย</v>
      </c>
      <c r="R17" s="9"/>
      <c r="S17" s="104" t="s">
        <v>122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35">
      <c r="A18" s="3"/>
      <c r="B18" s="11">
        <v>11</v>
      </c>
      <c r="C18" s="59" t="s">
        <v>152</v>
      </c>
      <c r="D18" s="60" t="s">
        <v>2</v>
      </c>
      <c r="E18" s="61" t="s">
        <v>153</v>
      </c>
      <c r="F18" s="62" t="s">
        <v>154</v>
      </c>
      <c r="G18" s="79"/>
      <c r="H18" s="45" t="str">
        <f t="shared" si="0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12" t="str">
        <f t="shared" si="1"/>
        <v>ชาย</v>
      </c>
      <c r="R18" s="9"/>
      <c r="S18" s="107" t="s">
        <v>62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</row>
    <row r="19" spans="1:35" ht="18" customHeight="1" x14ac:dyDescent="0.35">
      <c r="A19" s="3"/>
      <c r="B19" s="11">
        <v>12</v>
      </c>
      <c r="C19" s="59" t="s">
        <v>155</v>
      </c>
      <c r="D19" s="60" t="s">
        <v>2</v>
      </c>
      <c r="E19" s="61" t="s">
        <v>156</v>
      </c>
      <c r="F19" s="62" t="s">
        <v>157</v>
      </c>
      <c r="G19" s="79"/>
      <c r="H19" s="45" t="str">
        <f t="shared" si="0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12" t="str">
        <f t="shared" si="1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19</v>
      </c>
      <c r="AC19" s="10" t="s">
        <v>42</v>
      </c>
      <c r="AD19" s="3"/>
      <c r="AE19" s="3"/>
      <c r="AF19" s="3"/>
      <c r="AG19" s="3"/>
      <c r="AH19" s="3"/>
      <c r="AI19" s="3"/>
    </row>
    <row r="20" spans="1:35" ht="18" customHeight="1" x14ac:dyDescent="0.35">
      <c r="A20" s="3"/>
      <c r="B20" s="11">
        <v>13</v>
      </c>
      <c r="C20" s="59" t="s">
        <v>158</v>
      </c>
      <c r="D20" s="60" t="s">
        <v>2</v>
      </c>
      <c r="E20" s="61" t="s">
        <v>159</v>
      </c>
      <c r="F20" s="62" t="s">
        <v>160</v>
      </c>
      <c r="G20" s="79"/>
      <c r="H20" s="45" t="str">
        <f t="shared" si="0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12" t="str">
        <f t="shared" si="1"/>
        <v>ชาย</v>
      </c>
      <c r="R20" s="9"/>
      <c r="S20" s="10" t="s">
        <v>123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35">
      <c r="A21" s="3"/>
      <c r="B21" s="11">
        <v>14</v>
      </c>
      <c r="C21" s="59" t="s">
        <v>161</v>
      </c>
      <c r="D21" s="60" t="s">
        <v>2</v>
      </c>
      <c r="E21" s="61" t="s">
        <v>162</v>
      </c>
      <c r="F21" s="62" t="s">
        <v>163</v>
      </c>
      <c r="G21" s="79"/>
      <c r="H21" s="45" t="str">
        <f t="shared" si="0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12" t="str">
        <f t="shared" si="1"/>
        <v>ชาย</v>
      </c>
      <c r="R21" s="9"/>
      <c r="S21" s="10" t="s">
        <v>121</v>
      </c>
      <c r="T21" s="42" t="e">
        <f>T12</f>
        <v>#DIV/0!</v>
      </c>
      <c r="U21" s="42" t="e">
        <f t="shared" ref="U21:AC21" si="4">U12</f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42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35">
      <c r="A22" s="3"/>
      <c r="B22" s="11">
        <v>15</v>
      </c>
      <c r="C22" s="59" t="s">
        <v>164</v>
      </c>
      <c r="D22" s="60" t="s">
        <v>2</v>
      </c>
      <c r="E22" s="61" t="s">
        <v>165</v>
      </c>
      <c r="F22" s="62" t="s">
        <v>166</v>
      </c>
      <c r="G22" s="79"/>
      <c r="H22" s="45" t="str">
        <f t="shared" si="0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12" t="str">
        <f t="shared" si="1"/>
        <v>ชาย</v>
      </c>
      <c r="R22" s="9"/>
      <c r="S22" s="78" t="s">
        <v>124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</row>
    <row r="23" spans="1:35" ht="18" customHeight="1" x14ac:dyDescent="0.35">
      <c r="A23" s="3"/>
      <c r="B23" s="11">
        <v>16</v>
      </c>
      <c r="C23" s="59" t="s">
        <v>167</v>
      </c>
      <c r="D23" s="60" t="s">
        <v>2</v>
      </c>
      <c r="E23" s="61" t="s">
        <v>168</v>
      </c>
      <c r="F23" s="62" t="s">
        <v>169</v>
      </c>
      <c r="G23" s="79"/>
      <c r="H23" s="45" t="str">
        <f t="shared" si="0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12" t="str">
        <f t="shared" si="1"/>
        <v>ชาย</v>
      </c>
      <c r="R23" s="9"/>
      <c r="S23" s="108" t="s">
        <v>59</v>
      </c>
      <c r="T23" s="108"/>
      <c r="U23" s="109" t="e">
        <f>AF10</f>
        <v>#DIV/0!</v>
      </c>
      <c r="V23" s="110"/>
      <c r="W23" s="113" t="s">
        <v>125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</row>
    <row r="24" spans="1:35" ht="18" customHeight="1" x14ac:dyDescent="0.35">
      <c r="A24" s="3"/>
      <c r="B24" s="11">
        <v>17</v>
      </c>
      <c r="C24" s="59" t="s">
        <v>170</v>
      </c>
      <c r="D24" s="60" t="s">
        <v>2</v>
      </c>
      <c r="E24" s="61" t="s">
        <v>171</v>
      </c>
      <c r="F24" s="62" t="s">
        <v>172</v>
      </c>
      <c r="G24" s="79"/>
      <c r="H24" s="45" t="str">
        <f t="shared" si="0"/>
        <v>-</v>
      </c>
      <c r="I24" s="37"/>
      <c r="J24" s="54" t="s">
        <v>19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12" t="str">
        <f t="shared" si="1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35">
      <c r="A25" s="3"/>
      <c r="B25" s="11">
        <v>18</v>
      </c>
      <c r="C25" s="59" t="s">
        <v>173</v>
      </c>
      <c r="D25" s="60" t="s">
        <v>2</v>
      </c>
      <c r="E25" s="61" t="s">
        <v>174</v>
      </c>
      <c r="F25" s="62" t="s">
        <v>175</v>
      </c>
      <c r="G25" s="79"/>
      <c r="H25" s="45" t="str">
        <f t="shared" si="0"/>
        <v>-</v>
      </c>
      <c r="I25" s="37"/>
      <c r="J25" s="54" t="s">
        <v>20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12" t="str">
        <f t="shared" si="1"/>
        <v>ชาย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35">
      <c r="A26" s="3"/>
      <c r="B26" s="11">
        <v>19</v>
      </c>
      <c r="C26" s="59" t="s">
        <v>176</v>
      </c>
      <c r="D26" s="60" t="s">
        <v>2</v>
      </c>
      <c r="E26" s="61" t="s">
        <v>177</v>
      </c>
      <c r="F26" s="62" t="s">
        <v>178</v>
      </c>
      <c r="G26" s="79"/>
      <c r="H26" s="45" t="str">
        <f t="shared" si="0"/>
        <v>-</v>
      </c>
      <c r="I26" s="37"/>
      <c r="J26" s="57"/>
      <c r="K26" s="37"/>
      <c r="L26" s="38"/>
      <c r="M26" s="3"/>
      <c r="N26" s="3"/>
      <c r="O26" s="3"/>
      <c r="P26" s="36"/>
      <c r="Q26" s="12" t="str">
        <f t="shared" si="1"/>
        <v>ชาย</v>
      </c>
      <c r="R26" s="9"/>
      <c r="S26" s="9"/>
      <c r="T26" s="9"/>
      <c r="U26" s="9"/>
      <c r="V26" s="4"/>
      <c r="W26" s="9"/>
      <c r="X26" s="9"/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35">
      <c r="A27" s="3"/>
      <c r="B27" s="11">
        <v>20</v>
      </c>
      <c r="C27" s="59" t="s">
        <v>179</v>
      </c>
      <c r="D27" s="60" t="s">
        <v>2</v>
      </c>
      <c r="E27" s="61" t="s">
        <v>180</v>
      </c>
      <c r="F27" s="62" t="s">
        <v>181</v>
      </c>
      <c r="G27" s="79"/>
      <c r="H27" s="45" t="str">
        <f t="shared" si="0"/>
        <v>-</v>
      </c>
      <c r="I27" s="37"/>
      <c r="J27" s="38"/>
      <c r="K27" s="37"/>
      <c r="L27" s="38"/>
      <c r="M27" s="3"/>
      <c r="N27" s="3"/>
      <c r="O27" s="3"/>
      <c r="P27" s="36"/>
      <c r="Q27" s="12" t="str">
        <f t="shared" si="1"/>
        <v>ชาย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35">
      <c r="A28" s="3"/>
      <c r="B28" s="11">
        <v>21</v>
      </c>
      <c r="C28" s="59" t="s">
        <v>182</v>
      </c>
      <c r="D28" s="60" t="s">
        <v>2</v>
      </c>
      <c r="E28" s="61" t="s">
        <v>183</v>
      </c>
      <c r="F28" s="62" t="s">
        <v>8</v>
      </c>
      <c r="G28" s="79"/>
      <c r="H28" s="45" t="str">
        <f t="shared" si="0"/>
        <v>-</v>
      </c>
      <c r="I28" s="37"/>
      <c r="J28" s="3"/>
      <c r="K28" s="75" t="str">
        <f>กรอกข้อมูล!C5</f>
        <v>(ว่าที่ ร.ต.หญิงจิราภรณ์  สีดำ)</v>
      </c>
      <c r="L28" s="3"/>
      <c r="M28" s="3"/>
      <c r="N28" s="3"/>
      <c r="O28" s="3"/>
      <c r="P28" s="36"/>
      <c r="Q28" s="12" t="str">
        <f t="shared" si="1"/>
        <v>ชาย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35">
      <c r="A29" s="3"/>
      <c r="B29" s="11">
        <v>22</v>
      </c>
      <c r="C29" s="59" t="s">
        <v>184</v>
      </c>
      <c r="D29" s="60" t="s">
        <v>2</v>
      </c>
      <c r="E29" s="61" t="s">
        <v>185</v>
      </c>
      <c r="F29" s="62" t="s">
        <v>7</v>
      </c>
      <c r="G29" s="79"/>
      <c r="H29" s="45" t="str">
        <f t="shared" si="0"/>
        <v>-</v>
      </c>
      <c r="I29" s="37"/>
      <c r="J29" s="38"/>
      <c r="K29" s="37"/>
      <c r="L29" s="38"/>
      <c r="M29" s="3"/>
      <c r="N29" s="3"/>
      <c r="O29" s="3"/>
      <c r="P29" s="36"/>
      <c r="Q29" s="12" t="str">
        <f t="shared" si="1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35">
      <c r="A30" s="3"/>
      <c r="B30" s="11">
        <v>23</v>
      </c>
      <c r="C30" s="59" t="s">
        <v>186</v>
      </c>
      <c r="D30" s="60" t="s">
        <v>2</v>
      </c>
      <c r="E30" s="61" t="s">
        <v>187</v>
      </c>
      <c r="F30" s="62" t="s">
        <v>188</v>
      </c>
      <c r="G30" s="79"/>
      <c r="H30" s="45" t="str">
        <f t="shared" si="0"/>
        <v>-</v>
      </c>
      <c r="I30" s="37"/>
      <c r="J30" s="38"/>
      <c r="K30" s="37"/>
      <c r="L30" s="38"/>
      <c r="M30" s="3"/>
      <c r="N30" s="3"/>
      <c r="O30" s="3"/>
      <c r="P30" s="36"/>
      <c r="Q30" s="12" t="str">
        <f t="shared" si="1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35">
      <c r="A31" s="3"/>
      <c r="B31" s="11">
        <v>24</v>
      </c>
      <c r="C31" s="59" t="s">
        <v>189</v>
      </c>
      <c r="D31" s="60" t="s">
        <v>2</v>
      </c>
      <c r="E31" s="61" t="s">
        <v>190</v>
      </c>
      <c r="F31" s="62" t="s">
        <v>191</v>
      </c>
      <c r="G31" s="79"/>
      <c r="H31" s="45" t="str">
        <f t="shared" si="0"/>
        <v>-</v>
      </c>
      <c r="I31" s="37"/>
      <c r="J31" s="38"/>
      <c r="K31" s="37"/>
      <c r="L31" s="38"/>
      <c r="M31" s="3"/>
      <c r="N31" s="3"/>
      <c r="O31" s="3"/>
      <c r="P31" s="36"/>
      <c r="Q31" s="12" t="str">
        <f t="shared" si="1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35">
      <c r="A32" s="3"/>
      <c r="B32" s="11">
        <v>25</v>
      </c>
      <c r="C32" s="59" t="s">
        <v>192</v>
      </c>
      <c r="D32" s="60" t="s">
        <v>2</v>
      </c>
      <c r="E32" s="61" t="s">
        <v>193</v>
      </c>
      <c r="F32" s="62" t="s">
        <v>194</v>
      </c>
      <c r="G32" s="79"/>
      <c r="H32" s="45" t="str">
        <f t="shared" si="0"/>
        <v>-</v>
      </c>
      <c r="I32" s="37"/>
      <c r="J32" s="38"/>
      <c r="K32" s="37"/>
      <c r="L32" s="38"/>
      <c r="M32" s="3"/>
      <c r="N32" s="3"/>
      <c r="O32" s="3"/>
      <c r="P32" s="36"/>
      <c r="Q32" s="12" t="str">
        <f t="shared" si="1"/>
        <v>ชาย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35">
      <c r="A33" s="3"/>
      <c r="B33" s="11">
        <v>26</v>
      </c>
      <c r="C33" s="59" t="s">
        <v>195</v>
      </c>
      <c r="D33" s="60" t="s">
        <v>2</v>
      </c>
      <c r="E33" s="61" t="s">
        <v>196</v>
      </c>
      <c r="F33" s="62" t="s">
        <v>197</v>
      </c>
      <c r="G33" s="79"/>
      <c r="H33" s="45" t="str">
        <f t="shared" si="0"/>
        <v>-</v>
      </c>
      <c r="I33" s="37"/>
      <c r="J33" s="38"/>
      <c r="K33" s="37"/>
      <c r="L33" s="38"/>
      <c r="M33" s="3"/>
      <c r="N33" s="3"/>
      <c r="O33" s="3"/>
      <c r="P33" s="36"/>
      <c r="Q33" s="12" t="str">
        <f t="shared" si="1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35">
      <c r="A34" s="3"/>
      <c r="B34" s="11">
        <v>27</v>
      </c>
      <c r="C34" s="59" t="s">
        <v>198</v>
      </c>
      <c r="D34" s="60" t="s">
        <v>4</v>
      </c>
      <c r="E34" s="61" t="s">
        <v>199</v>
      </c>
      <c r="F34" s="62" t="s">
        <v>200</v>
      </c>
      <c r="G34" s="79"/>
      <c r="H34" s="45" t="str">
        <f t="shared" si="0"/>
        <v>-</v>
      </c>
      <c r="I34" s="38"/>
      <c r="J34" s="38"/>
      <c r="K34" s="38"/>
      <c r="L34" s="38"/>
      <c r="M34" s="3"/>
      <c r="N34" s="3"/>
      <c r="O34" s="3"/>
      <c r="P34" s="36"/>
      <c r="Q34" s="12" t="str">
        <f t="shared" si="1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35">
      <c r="A35" s="3"/>
      <c r="B35" s="11">
        <v>28</v>
      </c>
      <c r="C35" s="59" t="s">
        <v>201</v>
      </c>
      <c r="D35" s="60" t="s">
        <v>4</v>
      </c>
      <c r="E35" s="61" t="s">
        <v>28</v>
      </c>
      <c r="F35" s="62" t="s">
        <v>202</v>
      </c>
      <c r="G35" s="79"/>
      <c r="H35" s="45" t="str">
        <f t="shared" si="0"/>
        <v>-</v>
      </c>
      <c r="I35" s="38"/>
      <c r="J35" s="38"/>
      <c r="K35" s="38"/>
      <c r="L35" s="38"/>
      <c r="M35" s="3"/>
      <c r="N35" s="3"/>
      <c r="O35" s="3"/>
      <c r="P35" s="36"/>
      <c r="Q35" s="12" t="str">
        <f t="shared" si="1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35">
      <c r="A36" s="3"/>
      <c r="B36" s="11">
        <v>29</v>
      </c>
      <c r="C36" s="59" t="s">
        <v>203</v>
      </c>
      <c r="D36" s="60" t="s">
        <v>204</v>
      </c>
      <c r="E36" s="61" t="s">
        <v>205</v>
      </c>
      <c r="F36" s="62" t="s">
        <v>206</v>
      </c>
      <c r="G36" s="79"/>
      <c r="H36" s="45" t="str">
        <f t="shared" si="0"/>
        <v>-</v>
      </c>
      <c r="I36" s="38"/>
      <c r="J36" s="38"/>
      <c r="K36" s="38"/>
      <c r="L36" s="38"/>
      <c r="M36" s="3"/>
      <c r="N36" s="3"/>
      <c r="O36" s="3"/>
      <c r="P36" s="36"/>
      <c r="Q36" s="12" t="str">
        <f t="shared" si="1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35">
      <c r="A37" s="3"/>
      <c r="B37" s="11">
        <v>30</v>
      </c>
      <c r="C37" s="59" t="s">
        <v>207</v>
      </c>
      <c r="D37" s="60" t="s">
        <v>4</v>
      </c>
      <c r="E37" s="61" t="s">
        <v>208</v>
      </c>
      <c r="F37" s="62" t="s">
        <v>209</v>
      </c>
      <c r="G37" s="79"/>
      <c r="H37" s="45" t="str">
        <f t="shared" si="0"/>
        <v>-</v>
      </c>
      <c r="I37" s="38"/>
      <c r="J37" s="38"/>
      <c r="K37" s="38"/>
      <c r="L37" s="38"/>
      <c r="M37" s="3"/>
      <c r="N37" s="3"/>
      <c r="O37" s="3"/>
      <c r="P37" s="36"/>
      <c r="Q37" s="12" t="str">
        <f t="shared" si="1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35">
      <c r="A38" s="3"/>
      <c r="B38" s="82">
        <v>31</v>
      </c>
      <c r="C38" s="59" t="s">
        <v>210</v>
      </c>
      <c r="D38" s="60" t="s">
        <v>4</v>
      </c>
      <c r="E38" s="61" t="s">
        <v>211</v>
      </c>
      <c r="F38" s="62" t="s">
        <v>212</v>
      </c>
      <c r="G38" s="79"/>
      <c r="H38" s="45" t="str">
        <f t="shared" si="0"/>
        <v>-</v>
      </c>
      <c r="I38" s="3"/>
      <c r="J38" s="3"/>
      <c r="K38" s="3"/>
      <c r="L38" s="3"/>
      <c r="M38" s="3"/>
      <c r="N38" s="3"/>
      <c r="O38" s="3"/>
      <c r="P38" s="36"/>
      <c r="Q38" s="12" t="str">
        <f t="shared" si="1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35">
      <c r="A39" s="3"/>
      <c r="B39" s="82">
        <v>32</v>
      </c>
      <c r="C39" s="63" t="s">
        <v>213</v>
      </c>
      <c r="D39" s="60" t="s">
        <v>4</v>
      </c>
      <c r="E39" s="64" t="s">
        <v>214</v>
      </c>
      <c r="F39" s="65" t="s">
        <v>215</v>
      </c>
      <c r="G39" s="79"/>
      <c r="H39" s="45" t="str">
        <f t="shared" si="0"/>
        <v>-</v>
      </c>
      <c r="I39" s="3"/>
      <c r="J39" s="3"/>
      <c r="K39" s="3"/>
      <c r="L39" s="3"/>
      <c r="M39" s="3"/>
      <c r="N39" s="3"/>
      <c r="O39" s="3"/>
      <c r="P39" s="36"/>
      <c r="Q39" s="12" t="str">
        <f t="shared" si="1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35">
      <c r="A40" s="3"/>
      <c r="B40" s="82">
        <v>33</v>
      </c>
      <c r="C40" s="59" t="s">
        <v>216</v>
      </c>
      <c r="D40" s="60" t="s">
        <v>4</v>
      </c>
      <c r="E40" s="61" t="s">
        <v>217</v>
      </c>
      <c r="F40" s="62" t="s">
        <v>218</v>
      </c>
      <c r="G40" s="79"/>
      <c r="H40" s="45" t="str">
        <f t="shared" si="0"/>
        <v>-</v>
      </c>
      <c r="I40" s="3"/>
      <c r="J40" s="3"/>
      <c r="K40" s="3"/>
      <c r="L40" s="3"/>
      <c r="M40" s="3"/>
      <c r="N40" s="3"/>
      <c r="O40" s="3"/>
      <c r="P40" s="36"/>
      <c r="Q40" s="12" t="str">
        <f t="shared" si="1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35">
      <c r="A41" s="3"/>
      <c r="B41" s="82">
        <v>34</v>
      </c>
      <c r="C41" s="63" t="s">
        <v>219</v>
      </c>
      <c r="D41" s="60" t="s">
        <v>4</v>
      </c>
      <c r="E41" s="64" t="s">
        <v>220</v>
      </c>
      <c r="F41" s="65" t="s">
        <v>221</v>
      </c>
      <c r="G41" s="79"/>
      <c r="H41" s="45" t="str">
        <f t="shared" si="0"/>
        <v>-</v>
      </c>
      <c r="I41" s="3"/>
      <c r="J41" s="3"/>
      <c r="K41" s="3"/>
      <c r="L41" s="3"/>
      <c r="M41" s="3"/>
      <c r="N41" s="3"/>
      <c r="O41" s="3"/>
      <c r="P41" s="36"/>
      <c r="Q41" s="12" t="str">
        <f t="shared" si="1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35">
      <c r="A42" s="3"/>
      <c r="B42" s="82">
        <v>35</v>
      </c>
      <c r="C42" s="59" t="s">
        <v>222</v>
      </c>
      <c r="D42" s="60" t="s">
        <v>4</v>
      </c>
      <c r="E42" s="61" t="s">
        <v>128</v>
      </c>
      <c r="F42" s="62" t="s">
        <v>223</v>
      </c>
      <c r="G42" s="79"/>
      <c r="H42" s="45" t="str">
        <f t="shared" si="0"/>
        <v>-</v>
      </c>
      <c r="I42" s="3"/>
      <c r="J42" s="3"/>
      <c r="K42" s="3"/>
      <c r="L42" s="3"/>
      <c r="M42" s="3"/>
      <c r="N42" s="3"/>
      <c r="O42" s="3"/>
      <c r="P42" s="36"/>
      <c r="Q42" s="12" t="str">
        <f t="shared" si="1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35">
      <c r="A43" s="3"/>
      <c r="B43" s="82">
        <v>36</v>
      </c>
      <c r="C43" s="63" t="s">
        <v>224</v>
      </c>
      <c r="D43" s="60" t="s">
        <v>4</v>
      </c>
      <c r="E43" s="64" t="s">
        <v>225</v>
      </c>
      <c r="F43" s="65" t="s">
        <v>226</v>
      </c>
      <c r="G43" s="79"/>
      <c r="H43" s="45" t="str">
        <f t="shared" si="0"/>
        <v>-</v>
      </c>
      <c r="I43" s="3"/>
      <c r="J43" s="3"/>
      <c r="K43" s="3"/>
      <c r="L43" s="3"/>
      <c r="M43" s="3"/>
      <c r="N43" s="3"/>
      <c r="O43" s="3"/>
      <c r="P43" s="36"/>
      <c r="Q43" s="12" t="str">
        <f t="shared" si="1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35">
      <c r="A44" s="3"/>
      <c r="B44" s="82">
        <v>37</v>
      </c>
      <c r="C44" s="59" t="s">
        <v>227</v>
      </c>
      <c r="D44" s="60" t="s">
        <v>4</v>
      </c>
      <c r="E44" s="61" t="s">
        <v>228</v>
      </c>
      <c r="F44" s="62" t="s">
        <v>229</v>
      </c>
      <c r="G44" s="79"/>
      <c r="H44" s="45" t="str">
        <f t="shared" si="0"/>
        <v>-</v>
      </c>
      <c r="I44" s="3"/>
      <c r="J44" s="3"/>
      <c r="K44" s="3"/>
      <c r="L44" s="3"/>
      <c r="M44" s="3"/>
      <c r="N44" s="3"/>
      <c r="O44" s="3"/>
      <c r="P44" s="36"/>
      <c r="Q44" s="12" t="str">
        <f t="shared" si="1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35">
      <c r="A45" s="3"/>
      <c r="B45" s="82">
        <v>38</v>
      </c>
      <c r="C45" s="63" t="s">
        <v>230</v>
      </c>
      <c r="D45" s="60" t="s">
        <v>2</v>
      </c>
      <c r="E45" s="64" t="s">
        <v>231</v>
      </c>
      <c r="F45" s="65" t="s">
        <v>232</v>
      </c>
      <c r="G45" s="79"/>
      <c r="H45" s="45" t="str">
        <f t="shared" si="0"/>
        <v>-</v>
      </c>
      <c r="I45" s="3"/>
      <c r="J45" s="3"/>
      <c r="K45" s="3"/>
      <c r="L45" s="3"/>
      <c r="M45" s="3"/>
      <c r="N45" s="3"/>
      <c r="O45" s="3"/>
      <c r="P45" s="36"/>
      <c r="Q45" s="12" t="str">
        <f t="shared" si="1"/>
        <v>ชาย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35">
      <c r="A46" s="3"/>
      <c r="B46" s="82">
        <v>39</v>
      </c>
      <c r="C46" s="59" t="s">
        <v>233</v>
      </c>
      <c r="D46" s="60" t="s">
        <v>4</v>
      </c>
      <c r="E46" s="61" t="s">
        <v>234</v>
      </c>
      <c r="F46" s="62" t="s">
        <v>235</v>
      </c>
      <c r="G46" s="79"/>
      <c r="H46" s="45" t="str">
        <f t="shared" si="0"/>
        <v>-</v>
      </c>
      <c r="I46" s="3"/>
      <c r="J46" s="3"/>
      <c r="K46" s="3"/>
      <c r="L46" s="3"/>
      <c r="M46" s="3"/>
      <c r="N46" s="3"/>
      <c r="O46" s="3"/>
      <c r="P46" s="36"/>
      <c r="Q46" s="12" t="str">
        <f t="shared" si="1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35">
      <c r="A47" s="3"/>
      <c r="B47" s="82">
        <v>40</v>
      </c>
      <c r="C47" s="63"/>
      <c r="D47" s="60"/>
      <c r="E47" s="64"/>
      <c r="F47" s="65"/>
      <c r="G47" s="79"/>
      <c r="H47" s="45" t="str">
        <f t="shared" si="0"/>
        <v>-</v>
      </c>
      <c r="I47" s="3"/>
      <c r="J47" s="3"/>
      <c r="K47" s="3"/>
      <c r="L47" s="3"/>
      <c r="M47" s="3"/>
      <c r="N47" s="3"/>
      <c r="O47" s="3"/>
      <c r="P47" s="36"/>
      <c r="Q47" s="12" t="b">
        <f t="shared" si="1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35">
      <c r="A48" s="3"/>
      <c r="B48" s="82">
        <v>41</v>
      </c>
      <c r="C48" s="59"/>
      <c r="D48" s="60"/>
      <c r="E48" s="61"/>
      <c r="F48" s="62"/>
      <c r="G48" s="79"/>
      <c r="H48" s="45" t="str">
        <f t="shared" si="0"/>
        <v>-</v>
      </c>
      <c r="I48" s="3"/>
      <c r="J48" s="3"/>
      <c r="K48" s="3"/>
      <c r="L48" s="3"/>
      <c r="M48" s="3"/>
      <c r="N48" s="3"/>
      <c r="O48" s="3"/>
      <c r="P48" s="36"/>
      <c r="Q48" s="12" t="b">
        <f t="shared" si="1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3"/>
      <c r="B67" s="3"/>
      <c r="C67" s="3" t="s">
        <v>19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3"/>
      <c r="B68" s="3"/>
      <c r="C68" s="3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+N2K3L3nmhMaH5WoR2L5cMTfvO9Lg7rqGLmT1ZsIgiaWczPF8gJPh5sWKHprEyaEJ3T01MlJMbOGVi4KPkPDUA==" saltValue="J+5BATHjipnzPiul+ztRyw==" spinCount="100000"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2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J3" sqref="J3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7" customWidth="1"/>
    <col min="5" max="5" width="8.5" bestFit="1" customWidth="1"/>
    <col min="6" max="6" width="9.875" customWidth="1"/>
    <col min="7" max="7" width="6" bestFit="1" customWidth="1"/>
    <col min="8" max="8" width="9.7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7" s="1" customFormat="1" ht="23.25" x14ac:dyDescent="0.35">
      <c r="A1" s="35"/>
      <c r="B1" s="34"/>
      <c r="C1" s="34"/>
      <c r="D1" s="34"/>
      <c r="E1" s="34" t="s">
        <v>87</v>
      </c>
      <c r="F1" s="34"/>
      <c r="G1" s="34"/>
      <c r="H1" s="34"/>
      <c r="I1" s="34" t="str">
        <f>กรอกข้อมูล!C4</f>
        <v>ภาษาไทย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s="1" customFormat="1" ht="23.25" x14ac:dyDescent="0.35">
      <c r="A2" s="35"/>
      <c r="B2" s="34"/>
      <c r="C2" s="34"/>
      <c r="D2" s="34" t="s">
        <v>99</v>
      </c>
      <c r="E2" s="34"/>
      <c r="F2" s="34"/>
      <c r="G2" s="34" t="str">
        <f>กรอกข้อมูล!F6</f>
        <v>1/2</v>
      </c>
      <c r="H2" s="34" t="s">
        <v>95</v>
      </c>
      <c r="I2" s="34"/>
      <c r="J2" s="34">
        <f>กรอกข้อมูล!C7</f>
        <v>1</v>
      </c>
      <c r="K2" s="34" t="s">
        <v>96</v>
      </c>
      <c r="L2" s="34"/>
      <c r="M2" s="34">
        <f>กรอกข้อมูล!C8</f>
        <v>2563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s="1" customFormat="1" ht="20.25" customHeight="1" x14ac:dyDescent="0.35">
      <c r="A3" s="35"/>
      <c r="B3" s="34"/>
      <c r="C3" s="74" t="s">
        <v>102</v>
      </c>
      <c r="D3" s="34" t="str">
        <f>กรอกข้อมูล!C9</f>
        <v>ทดสอบครั้งที่ 1</v>
      </c>
      <c r="E3" s="35"/>
      <c r="F3" s="34"/>
      <c r="G3" s="34"/>
      <c r="H3" s="34" t="s">
        <v>88</v>
      </c>
      <c r="I3" s="34"/>
      <c r="J3" s="34" t="str">
        <f>กรอกข้อมูล!C10</f>
        <v xml:space="preserve"> A 23101</v>
      </c>
      <c r="K3" s="34" t="s">
        <v>89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s="1" customFormat="1" ht="20.25" customHeight="1" x14ac:dyDescent="0.35">
      <c r="A4" s="35"/>
      <c r="B4" s="148" t="s">
        <v>351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0"/>
      <c r="P4" s="66" t="s">
        <v>348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81"/>
      <c r="P5" s="68" t="s">
        <v>347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35">
      <c r="A6" s="3"/>
      <c r="B6" s="147" t="s">
        <v>0</v>
      </c>
      <c r="C6" s="139" t="s">
        <v>1</v>
      </c>
      <c r="D6" s="133" t="s">
        <v>12</v>
      </c>
      <c r="E6" s="134"/>
      <c r="F6" s="134"/>
      <c r="G6" s="137" t="s">
        <v>13</v>
      </c>
      <c r="H6" s="139" t="s">
        <v>14</v>
      </c>
      <c r="I6" s="141"/>
      <c r="J6" s="142"/>
      <c r="K6" s="141"/>
      <c r="L6" s="142"/>
      <c r="M6" s="3"/>
      <c r="N6" s="3"/>
      <c r="O6" s="3"/>
      <c r="P6" s="68" t="s">
        <v>350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349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35">
      <c r="A8" s="3"/>
      <c r="B8" s="11">
        <v>1</v>
      </c>
      <c r="C8" s="59" t="s">
        <v>23</v>
      </c>
      <c r="D8" s="60" t="s">
        <v>2</v>
      </c>
      <c r="E8" s="61" t="s">
        <v>237</v>
      </c>
      <c r="F8" s="62" t="s">
        <v>144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5"/>
      <c r="S8" s="95" t="s">
        <v>345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19</v>
      </c>
      <c r="AC8" s="39" t="s">
        <v>42</v>
      </c>
      <c r="AD8" s="55" t="s">
        <v>41</v>
      </c>
      <c r="AE8" s="3" t="s">
        <v>46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35">
      <c r="A9" s="3"/>
      <c r="B9" s="11">
        <v>2</v>
      </c>
      <c r="C9" s="59" t="s">
        <v>25</v>
      </c>
      <c r="D9" s="60" t="s">
        <v>2</v>
      </c>
      <c r="E9" s="61" t="s">
        <v>238</v>
      </c>
      <c r="F9" s="62" t="s">
        <v>10</v>
      </c>
      <c r="G9" s="79"/>
      <c r="H9" s="45" t="str">
        <f t="shared" ref="H9:H49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44</v>
      </c>
      <c r="K9" s="47"/>
      <c r="L9" s="48">
        <f>S11</f>
        <v>0</v>
      </c>
      <c r="M9" s="49" t="s">
        <v>45</v>
      </c>
      <c r="N9" s="3"/>
      <c r="O9" s="3"/>
      <c r="P9" s="36"/>
      <c r="Q9" s="3" t="str">
        <f t="shared" si="0"/>
        <v>ชาย</v>
      </c>
      <c r="R9" s="55" t="s">
        <v>15</v>
      </c>
      <c r="S9" s="55">
        <f>SUM(K16:K25)</f>
        <v>0</v>
      </c>
      <c r="T9" s="55">
        <f>COUNTIFS($Q$8:$Q$49,"ชาย",$H$8:$H$49,4)</f>
        <v>0</v>
      </c>
      <c r="U9" s="55">
        <f>COUNTIFS($Q$8:$Q$49,"ชาย",$H$8:$H$49,3.5)</f>
        <v>0</v>
      </c>
      <c r="V9" s="55">
        <f>COUNTIFS($Q$8:$Q$49,"ชาย",$H$8:$H$49,3)</f>
        <v>0</v>
      </c>
      <c r="W9" s="55">
        <f>COUNTIFS($Q$8:$Q$49,"ชาย",$H$8:$H$49,2.5)</f>
        <v>0</v>
      </c>
      <c r="X9" s="55">
        <f>COUNTIFS($Q$8:$Q$49,"ชาย",$H$8:$H$49,2)</f>
        <v>0</v>
      </c>
      <c r="Y9" s="55">
        <f>COUNTIFS($Q$8:$Q$49,"ชาย",$H$8:$H$49,1.5)</f>
        <v>0</v>
      </c>
      <c r="Z9" s="55">
        <f>COUNTIFS($Q$8:$Q$49,"ชาย",$H$8:$H$49,1)</f>
        <v>0</v>
      </c>
      <c r="AA9" s="55">
        <f>COUNTIFS($Q$8:$Q$49,"ชาย",$H$8:$H$49,0)</f>
        <v>0</v>
      </c>
      <c r="AB9" s="55">
        <f>COUNTIFS($Q$8:$Q$49,"ชาย",$H$8:$H$49,"ร")</f>
        <v>0</v>
      </c>
      <c r="AC9" s="55">
        <f>COUNTIFS($Q$8:$Q$49,"ชาย",$H$8:$H$49,"มส")</f>
        <v>0</v>
      </c>
      <c r="AD9" s="55">
        <f>SUM(T9:AB9)</f>
        <v>0</v>
      </c>
      <c r="AE9" s="3" t="s">
        <v>47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35">
      <c r="A10" s="3"/>
      <c r="B10" s="11">
        <v>3</v>
      </c>
      <c r="C10" s="59" t="s">
        <v>26</v>
      </c>
      <c r="D10" s="60" t="s">
        <v>2</v>
      </c>
      <c r="E10" s="61" t="s">
        <v>239</v>
      </c>
      <c r="F10" s="62" t="s">
        <v>240</v>
      </c>
      <c r="G10" s="79"/>
      <c r="H10" s="45" t="str">
        <f t="shared" si="1"/>
        <v>-</v>
      </c>
      <c r="I10" s="37"/>
      <c r="J10" s="50" t="s">
        <v>15</v>
      </c>
      <c r="K10" s="47">
        <f>S9</f>
        <v>0</v>
      </c>
      <c r="L10" s="46" t="s">
        <v>45</v>
      </c>
      <c r="M10" s="51"/>
      <c r="N10" s="3"/>
      <c r="O10" s="3"/>
      <c r="P10" s="36"/>
      <c r="Q10" s="3" t="str">
        <f t="shared" si="0"/>
        <v>ชาย</v>
      </c>
      <c r="R10" s="55" t="s">
        <v>16</v>
      </c>
      <c r="S10" s="55">
        <f>SUM(L16:L25)</f>
        <v>0</v>
      </c>
      <c r="T10" s="55">
        <f>COUNTIFS($Q$8:$Q$49,"หญิง",$H$8:$H$49,4)</f>
        <v>0</v>
      </c>
      <c r="U10" s="55">
        <f>COUNTIFS($Q$8:$Q$49,"หญิง",$H$8:$H$49,3.5)</f>
        <v>0</v>
      </c>
      <c r="V10" s="55">
        <f>COUNTIFS($Q$8:$Q$49,"หญิง",$H$8:$H$49,3)</f>
        <v>0</v>
      </c>
      <c r="W10" s="55">
        <f>COUNTIFS($Q$8:$Q$49,"หญิง",$H$8:$H$49,2.5)</f>
        <v>0</v>
      </c>
      <c r="X10" s="55">
        <f>COUNTIFS($Q$8:$Q$49,"หญิง",$H$8:$H$49,2)</f>
        <v>0</v>
      </c>
      <c r="Y10" s="55">
        <f>COUNTIFS($Q$8:$Q$49,"หญิง",$H$8:$H$49,1.5)</f>
        <v>0</v>
      </c>
      <c r="Z10" s="55">
        <f>COUNTIFS($Q$8:$Q$49,"หญิง",$H$8:$H$49,1)</f>
        <v>0</v>
      </c>
      <c r="AA10" s="55">
        <f>COUNTIFS($Q$8:$Q$49,"หญิง",$H$8:$H$49,0)</f>
        <v>0</v>
      </c>
      <c r="AB10" s="55">
        <f>COUNTIFS($Q$8:$Q$49,"หญิง",$H$8:$H$49,"ร")</f>
        <v>0</v>
      </c>
      <c r="AC10" s="55">
        <f>COUNTIFS($Q$8:$Q$49,"หญิง",$H$8:$H$49,"มส")</f>
        <v>0</v>
      </c>
      <c r="AD10" s="55">
        <f>SUM(T10:AC10)</f>
        <v>0</v>
      </c>
      <c r="AE10" s="3" t="s">
        <v>48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35">
      <c r="A11" s="3"/>
      <c r="B11" s="11">
        <v>4</v>
      </c>
      <c r="C11" s="59" t="s">
        <v>27</v>
      </c>
      <c r="D11" s="60" t="s">
        <v>2</v>
      </c>
      <c r="E11" s="61" t="s">
        <v>241</v>
      </c>
      <c r="F11" s="62" t="s">
        <v>221</v>
      </c>
      <c r="G11" s="79"/>
      <c r="H11" s="45" t="str">
        <f t="shared" si="1"/>
        <v>-</v>
      </c>
      <c r="I11" s="37"/>
      <c r="J11" s="50" t="s">
        <v>16</v>
      </c>
      <c r="K11" s="47">
        <f>S10</f>
        <v>0</v>
      </c>
      <c r="L11" s="46" t="s">
        <v>45</v>
      </c>
      <c r="M11" s="51"/>
      <c r="N11" s="3"/>
      <c r="O11" s="3"/>
      <c r="P11" s="36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5" t="s">
        <v>41</v>
      </c>
      <c r="S11" s="55">
        <f>SUM(S9:S10)</f>
        <v>0</v>
      </c>
      <c r="T11" s="55">
        <f>SUM(T9:T10)</f>
        <v>0</v>
      </c>
      <c r="U11" s="55">
        <f>SUM(U9:U10)</f>
        <v>0</v>
      </c>
      <c r="V11" s="55">
        <f t="shared" ref="V11:Z11" si="2">SUM(V9:V10)</f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>SUM(AA9:AA10)</f>
        <v>0</v>
      </c>
      <c r="AB11" s="55">
        <f>SUM(AB9:AB10)</f>
        <v>0</v>
      </c>
      <c r="AC11" s="55">
        <f>SUM(AC9:AC10)</f>
        <v>0</v>
      </c>
      <c r="AD11" s="55">
        <f>SUM(T11:AB11)</f>
        <v>0</v>
      </c>
      <c r="AE11" s="3" t="s">
        <v>420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35">
      <c r="A12" s="3"/>
      <c r="B12" s="11">
        <v>5</v>
      </c>
      <c r="C12" s="59" t="s">
        <v>242</v>
      </c>
      <c r="D12" s="60" t="s">
        <v>2</v>
      </c>
      <c r="E12" s="61" t="s">
        <v>243</v>
      </c>
      <c r="F12" s="62" t="s">
        <v>244</v>
      </c>
      <c r="G12" s="79"/>
      <c r="H12" s="45" t="str">
        <f t="shared" si="1"/>
        <v>-</v>
      </c>
      <c r="I12" s="37"/>
      <c r="J12" s="46" t="s">
        <v>43</v>
      </c>
      <c r="K12" s="37"/>
      <c r="L12" s="38"/>
      <c r="M12" s="3"/>
      <c r="N12" s="3"/>
      <c r="O12" s="3"/>
      <c r="P12" s="36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5"/>
      <c r="S12" s="55"/>
      <c r="T12" s="96" t="e">
        <f>(100*T11)/S11</f>
        <v>#DIV/0!</v>
      </c>
      <c r="U12" s="96" t="e">
        <f>(100*U11)/S11</f>
        <v>#DIV/0!</v>
      </c>
      <c r="V12" s="96" t="e">
        <f>(100*V11)/S11</f>
        <v>#DIV/0!</v>
      </c>
      <c r="W12" s="96" t="e">
        <f>(100*W11)/S11</f>
        <v>#DIV/0!</v>
      </c>
      <c r="X12" s="96" t="e">
        <f>(100*X11)/S11</f>
        <v>#DIV/0!</v>
      </c>
      <c r="Y12" s="96" t="e">
        <f>(100*Y11)/S11</f>
        <v>#DIV/0!</v>
      </c>
      <c r="Z12" s="96" t="e">
        <f>(100*Z11)/S11</f>
        <v>#DIV/0!</v>
      </c>
      <c r="AA12" s="96" t="e">
        <f>(100*AA11)/S11</f>
        <v>#DIV/0!</v>
      </c>
      <c r="AB12" s="96" t="e">
        <f>(100*AB11)/S11</f>
        <v>#DIV/0!</v>
      </c>
      <c r="AC12" s="96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35">
      <c r="A13" s="3"/>
      <c r="B13" s="11">
        <v>6</v>
      </c>
      <c r="C13" s="59" t="s">
        <v>245</v>
      </c>
      <c r="D13" s="60" t="s">
        <v>2</v>
      </c>
      <c r="E13" s="61" t="s">
        <v>246</v>
      </c>
      <c r="F13" s="62" t="s">
        <v>247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3" t="str">
        <f t="shared" si="3"/>
        <v>ชาย</v>
      </c>
      <c r="R13" s="3"/>
      <c r="S13" s="9"/>
      <c r="T13" s="122" t="s">
        <v>118</v>
      </c>
      <c r="U13" s="122"/>
      <c r="V13" s="122"/>
      <c r="W13" s="123" t="s">
        <v>119</v>
      </c>
      <c r="X13" s="123"/>
      <c r="Y13" s="123"/>
      <c r="Z13" s="124" t="s">
        <v>120</v>
      </c>
      <c r="AA13" s="124"/>
      <c r="AB13" s="124"/>
      <c r="AC13" s="12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35">
      <c r="A14" s="3"/>
      <c r="B14" s="11">
        <v>7</v>
      </c>
      <c r="C14" s="59" t="s">
        <v>248</v>
      </c>
      <c r="D14" s="60" t="s">
        <v>2</v>
      </c>
      <c r="E14" s="61" t="s">
        <v>249</v>
      </c>
      <c r="F14" s="62" t="s">
        <v>250</v>
      </c>
      <c r="G14" s="79"/>
      <c r="H14" s="45" t="str">
        <f t="shared" si="1"/>
        <v>-</v>
      </c>
      <c r="I14" s="37"/>
      <c r="J14" s="143" t="s">
        <v>14</v>
      </c>
      <c r="K14" s="143" t="s">
        <v>15</v>
      </c>
      <c r="L14" s="145" t="s">
        <v>16</v>
      </c>
      <c r="M14" s="52" t="s">
        <v>17</v>
      </c>
      <c r="N14" s="51"/>
      <c r="O14" s="51"/>
      <c r="P14" s="36"/>
      <c r="Q14" s="3" t="str">
        <f t="shared" si="3"/>
        <v>ชาย</v>
      </c>
      <c r="R14" s="3"/>
      <c r="S14" s="10" t="s">
        <v>45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35">
      <c r="A15" s="3"/>
      <c r="B15" s="11">
        <v>8</v>
      </c>
      <c r="C15" s="59" t="s">
        <v>251</v>
      </c>
      <c r="D15" s="60" t="s">
        <v>2</v>
      </c>
      <c r="E15" s="61" t="s">
        <v>252</v>
      </c>
      <c r="F15" s="62" t="s">
        <v>253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18</v>
      </c>
      <c r="N15" s="51"/>
      <c r="O15" s="51"/>
      <c r="P15" s="36"/>
      <c r="Q15" s="3" t="str">
        <f t="shared" si="3"/>
        <v>ชาย</v>
      </c>
      <c r="R15" s="3"/>
      <c r="S15" s="10" t="s">
        <v>121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35">
      <c r="A16" s="3"/>
      <c r="B16" s="11">
        <v>9</v>
      </c>
      <c r="C16" s="59" t="s">
        <v>254</v>
      </c>
      <c r="D16" s="60" t="s">
        <v>2</v>
      </c>
      <c r="E16" s="61" t="s">
        <v>255</v>
      </c>
      <c r="F16" s="62" t="s">
        <v>256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9" t="s">
        <v>257</v>
      </c>
      <c r="D17" s="60" t="s">
        <v>2</v>
      </c>
      <c r="E17" s="61" t="s">
        <v>258</v>
      </c>
      <c r="F17" s="62" t="s">
        <v>259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3" t="str">
        <f t="shared" si="3"/>
        <v>ชาย</v>
      </c>
      <c r="R17" s="3"/>
      <c r="S17" s="104" t="s">
        <v>122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9" t="s">
        <v>260</v>
      </c>
      <c r="D18" s="60" t="s">
        <v>2</v>
      </c>
      <c r="E18" s="61" t="s">
        <v>261</v>
      </c>
      <c r="F18" s="62" t="s">
        <v>262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3" t="str">
        <f t="shared" si="3"/>
        <v>ชาย</v>
      </c>
      <c r="R18" s="3"/>
      <c r="S18" s="107" t="s">
        <v>62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9" t="s">
        <v>263</v>
      </c>
      <c r="D19" s="60" t="s">
        <v>2</v>
      </c>
      <c r="E19" s="61" t="s">
        <v>264</v>
      </c>
      <c r="F19" s="62" t="s">
        <v>265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19</v>
      </c>
      <c r="AC19" s="10" t="s">
        <v>42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9" t="s">
        <v>266</v>
      </c>
      <c r="D20" s="60" t="s">
        <v>2</v>
      </c>
      <c r="E20" s="61" t="s">
        <v>267</v>
      </c>
      <c r="F20" s="62" t="s">
        <v>268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3" t="str">
        <f t="shared" si="3"/>
        <v>ชาย</v>
      </c>
      <c r="R20" s="3"/>
      <c r="S20" s="10" t="s">
        <v>123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9" t="s">
        <v>269</v>
      </c>
      <c r="D21" s="60" t="s">
        <v>2</v>
      </c>
      <c r="E21" s="61" t="s">
        <v>270</v>
      </c>
      <c r="F21" s="62" t="s">
        <v>271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3" t="str">
        <f t="shared" si="3"/>
        <v>ชาย</v>
      </c>
      <c r="R21" s="3"/>
      <c r="S21" s="10" t="s">
        <v>121</v>
      </c>
      <c r="T21" s="42" t="e">
        <f>T12</f>
        <v>#DIV/0!</v>
      </c>
      <c r="U21" s="42" t="e">
        <f t="shared" si="4"/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42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9" t="s">
        <v>272</v>
      </c>
      <c r="D22" s="60" t="s">
        <v>2</v>
      </c>
      <c r="E22" s="61" t="s">
        <v>3</v>
      </c>
      <c r="F22" s="62" t="s">
        <v>273</v>
      </c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3" t="str">
        <f t="shared" si="3"/>
        <v>ชาย</v>
      </c>
      <c r="R22" s="3"/>
      <c r="S22" s="78" t="s">
        <v>124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9" t="s">
        <v>274</v>
      </c>
      <c r="D23" s="60" t="s">
        <v>2</v>
      </c>
      <c r="E23" s="61" t="s">
        <v>3</v>
      </c>
      <c r="F23" s="62" t="s">
        <v>275</v>
      </c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3" t="str">
        <f t="shared" si="3"/>
        <v>ชาย</v>
      </c>
      <c r="R23" s="3"/>
      <c r="S23" s="108" t="s">
        <v>59</v>
      </c>
      <c r="T23" s="108"/>
      <c r="U23" s="109" t="e">
        <f>AF10</f>
        <v>#DIV/0!</v>
      </c>
      <c r="V23" s="110"/>
      <c r="W23" s="113" t="s">
        <v>125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9" t="s">
        <v>276</v>
      </c>
      <c r="D24" s="60" t="s">
        <v>2</v>
      </c>
      <c r="E24" s="61" t="s">
        <v>277</v>
      </c>
      <c r="F24" s="62" t="s">
        <v>278</v>
      </c>
      <c r="G24" s="79"/>
      <c r="H24" s="45" t="str">
        <f t="shared" si="1"/>
        <v>-</v>
      </c>
      <c r="I24" s="37"/>
      <c r="J24" s="54" t="s">
        <v>19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9" t="s">
        <v>279</v>
      </c>
      <c r="D25" s="60" t="s">
        <v>2</v>
      </c>
      <c r="E25" s="61" t="s">
        <v>280</v>
      </c>
      <c r="F25" s="62" t="s">
        <v>281</v>
      </c>
      <c r="G25" s="79"/>
      <c r="H25" s="45" t="str">
        <f t="shared" si="1"/>
        <v>-</v>
      </c>
      <c r="I25" s="37"/>
      <c r="J25" s="54" t="s">
        <v>20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3" t="str">
        <f t="shared" si="3"/>
        <v>ชาย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9" t="s">
        <v>282</v>
      </c>
      <c r="D26" s="60" t="s">
        <v>2</v>
      </c>
      <c r="E26" s="61" t="s">
        <v>283</v>
      </c>
      <c r="F26" s="62" t="s">
        <v>284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3" t="str">
        <f t="shared" si="3"/>
        <v>ชาย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9" t="s">
        <v>285</v>
      </c>
      <c r="D27" s="60" t="s">
        <v>2</v>
      </c>
      <c r="E27" s="61" t="s">
        <v>286</v>
      </c>
      <c r="F27" s="62" t="s">
        <v>36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3" t="str">
        <f t="shared" si="3"/>
        <v>ชาย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9" t="s">
        <v>287</v>
      </c>
      <c r="D28" s="60" t="s">
        <v>2</v>
      </c>
      <c r="E28" s="61" t="s">
        <v>288</v>
      </c>
      <c r="F28" s="62" t="s">
        <v>289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(ว่าที่ ร.ต.หญิงจิราภรณ์  สีดำ)</v>
      </c>
      <c r="L28" s="38"/>
      <c r="M28" s="3"/>
      <c r="N28" s="3"/>
      <c r="O28" s="3"/>
      <c r="P28" s="36"/>
      <c r="Q28" s="3" t="str">
        <f t="shared" si="3"/>
        <v>ชาย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9" t="s">
        <v>290</v>
      </c>
      <c r="D29" s="60" t="s">
        <v>2</v>
      </c>
      <c r="E29" s="61" t="s">
        <v>291</v>
      </c>
      <c r="F29" s="62" t="s">
        <v>292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9" t="s">
        <v>293</v>
      </c>
      <c r="D30" s="60" t="s">
        <v>2</v>
      </c>
      <c r="E30" s="61" t="s">
        <v>294</v>
      </c>
      <c r="F30" s="62" t="s">
        <v>295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9" t="s">
        <v>296</v>
      </c>
      <c r="D31" s="60" t="s">
        <v>2</v>
      </c>
      <c r="E31" s="61" t="s">
        <v>297</v>
      </c>
      <c r="F31" s="62" t="s">
        <v>298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9" t="s">
        <v>299</v>
      </c>
      <c r="D32" s="60" t="s">
        <v>4</v>
      </c>
      <c r="E32" s="61" t="s">
        <v>300</v>
      </c>
      <c r="F32" s="62" t="s">
        <v>301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9" t="s">
        <v>302</v>
      </c>
      <c r="D33" s="60" t="s">
        <v>4</v>
      </c>
      <c r="E33" s="61" t="s">
        <v>303</v>
      </c>
      <c r="F33" s="62" t="s">
        <v>304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9" t="s">
        <v>305</v>
      </c>
      <c r="D34" s="60" t="s">
        <v>4</v>
      </c>
      <c r="E34" s="61" t="s">
        <v>306</v>
      </c>
      <c r="F34" s="62" t="s">
        <v>307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9" t="s">
        <v>308</v>
      </c>
      <c r="D35" s="60" t="s">
        <v>4</v>
      </c>
      <c r="E35" s="61" t="s">
        <v>5</v>
      </c>
      <c r="F35" s="62" t="s">
        <v>309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9" t="s">
        <v>310</v>
      </c>
      <c r="D36" s="60" t="s">
        <v>4</v>
      </c>
      <c r="E36" s="61" t="s">
        <v>311</v>
      </c>
      <c r="F36" s="62" t="s">
        <v>312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59" t="s">
        <v>313</v>
      </c>
      <c r="D37" s="60" t="s">
        <v>4</v>
      </c>
      <c r="E37" s="61" t="s">
        <v>314</v>
      </c>
      <c r="F37" s="62" t="s">
        <v>315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82">
        <v>31</v>
      </c>
      <c r="C38" s="59" t="s">
        <v>316</v>
      </c>
      <c r="D38" s="60" t="s">
        <v>4</v>
      </c>
      <c r="E38" s="61" t="s">
        <v>127</v>
      </c>
      <c r="F38" s="62" t="s">
        <v>317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82">
        <v>32</v>
      </c>
      <c r="C39" s="63" t="s">
        <v>318</v>
      </c>
      <c r="D39" s="60" t="s">
        <v>4</v>
      </c>
      <c r="E39" s="64" t="s">
        <v>39</v>
      </c>
      <c r="F39" s="65" t="s">
        <v>319</v>
      </c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82">
        <v>33</v>
      </c>
      <c r="C40" s="59" t="s">
        <v>320</v>
      </c>
      <c r="D40" s="60" t="s">
        <v>4</v>
      </c>
      <c r="E40" s="61" t="s">
        <v>321</v>
      </c>
      <c r="F40" s="62" t="s">
        <v>322</v>
      </c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82">
        <v>34</v>
      </c>
      <c r="C41" s="63" t="s">
        <v>323</v>
      </c>
      <c r="D41" s="60" t="s">
        <v>4</v>
      </c>
      <c r="E41" s="64" t="s">
        <v>324</v>
      </c>
      <c r="F41" s="65" t="s">
        <v>325</v>
      </c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82">
        <v>35</v>
      </c>
      <c r="C42" s="59" t="s">
        <v>326</v>
      </c>
      <c r="D42" s="60" t="s">
        <v>4</v>
      </c>
      <c r="E42" s="61" t="s">
        <v>327</v>
      </c>
      <c r="F42" s="62" t="s">
        <v>328</v>
      </c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82">
        <v>36</v>
      </c>
      <c r="C43" s="63" t="s">
        <v>329</v>
      </c>
      <c r="D43" s="60" t="s">
        <v>4</v>
      </c>
      <c r="E43" s="64" t="s">
        <v>330</v>
      </c>
      <c r="F43" s="65" t="s">
        <v>331</v>
      </c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82">
        <v>37</v>
      </c>
      <c r="C44" s="59" t="s">
        <v>332</v>
      </c>
      <c r="D44" s="60" t="s">
        <v>4</v>
      </c>
      <c r="E44" s="61" t="s">
        <v>333</v>
      </c>
      <c r="F44" s="62" t="s">
        <v>334</v>
      </c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82">
        <v>38</v>
      </c>
      <c r="C45" s="63" t="s">
        <v>335</v>
      </c>
      <c r="D45" s="60" t="s">
        <v>4</v>
      </c>
      <c r="E45" s="64" t="s">
        <v>34</v>
      </c>
      <c r="F45" s="65" t="s">
        <v>336</v>
      </c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82">
        <v>39</v>
      </c>
      <c r="C46" s="59" t="s">
        <v>337</v>
      </c>
      <c r="D46" s="60" t="s">
        <v>4</v>
      </c>
      <c r="E46" s="61" t="s">
        <v>338</v>
      </c>
      <c r="F46" s="62" t="s">
        <v>339</v>
      </c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82">
        <v>40</v>
      </c>
      <c r="C47" s="63" t="s">
        <v>340</v>
      </c>
      <c r="D47" s="60" t="s">
        <v>4</v>
      </c>
      <c r="E47" s="64" t="s">
        <v>341</v>
      </c>
      <c r="F47" s="65" t="s">
        <v>342</v>
      </c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21" x14ac:dyDescent="0.35">
      <c r="A48" s="3"/>
      <c r="B48" s="82">
        <v>41</v>
      </c>
      <c r="C48" s="59" t="s">
        <v>343</v>
      </c>
      <c r="D48" s="60" t="s">
        <v>4</v>
      </c>
      <c r="E48" s="61" t="s">
        <v>344</v>
      </c>
      <c r="F48" s="62" t="s">
        <v>22</v>
      </c>
      <c r="G48" s="79"/>
      <c r="H48" s="45" t="str">
        <f t="shared" si="1"/>
        <v>-</v>
      </c>
      <c r="I48" s="3"/>
      <c r="J48" s="3"/>
      <c r="K48" s="3"/>
      <c r="L48" s="3"/>
      <c r="M48" s="3"/>
      <c r="N48" s="3"/>
      <c r="O48" s="3"/>
      <c r="P48" s="36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7.25" customHeight="1" x14ac:dyDescent="0.35">
      <c r="A49" s="3"/>
      <c r="B49" s="82">
        <v>42</v>
      </c>
      <c r="C49" s="63"/>
      <c r="D49" s="60"/>
      <c r="E49" s="64"/>
      <c r="F49" s="65"/>
      <c r="G49" s="33"/>
      <c r="H49" s="45" t="str">
        <f t="shared" si="1"/>
        <v>-</v>
      </c>
      <c r="I49" s="3"/>
      <c r="J49" s="3"/>
      <c r="K49" s="3"/>
      <c r="L49" s="3"/>
      <c r="M49" s="3"/>
      <c r="N49" s="3"/>
      <c r="O49" s="3"/>
      <c r="P49" s="36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LSU5/iDjICpqXE6FLOx2dEI7iyqynvX/aRqOF/WSt2W4vFd8gFcC/R+ENR7sANf03u4Ceutj6hCIqztw8EKwLw==" saltValue="35XG66cyQvPAY0PxMbEZhA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9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9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0" orientation="portrait" blackAndWhite="1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53"/>
  <sheetViews>
    <sheetView topLeftCell="A34" zoomScaleNormal="100" workbookViewId="0">
      <selection activeCell="E53" sqref="E53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375" customWidth="1"/>
    <col min="5" max="5" width="8.5" bestFit="1" customWidth="1"/>
    <col min="6" max="6" width="9.875" customWidth="1"/>
    <col min="7" max="7" width="6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17" max="17" width="5.625" customWidth="1"/>
    <col min="18" max="18" width="6.625" customWidth="1"/>
    <col min="19" max="19" width="7.125" customWidth="1"/>
    <col min="20" max="29" width="5.62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1:45" s="1" customFormat="1" ht="23.25" x14ac:dyDescent="0.35">
      <c r="A1" s="35"/>
      <c r="B1" s="34"/>
      <c r="C1" s="34"/>
      <c r="D1" s="34"/>
      <c r="E1" s="34" t="s">
        <v>87</v>
      </c>
      <c r="F1" s="34"/>
      <c r="G1" s="34"/>
      <c r="H1" s="34"/>
      <c r="I1" s="34" t="str">
        <f>กรอกข้อมูล!C4</f>
        <v>ภาษาไทย</v>
      </c>
      <c r="J1" s="34"/>
      <c r="K1" s="34"/>
      <c r="L1" s="34"/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1" customFormat="1" ht="23.25" x14ac:dyDescent="0.35">
      <c r="A2" s="35"/>
      <c r="B2" s="34"/>
      <c r="C2" s="34"/>
      <c r="D2" s="34" t="s">
        <v>99</v>
      </c>
      <c r="E2" s="34"/>
      <c r="F2" s="34"/>
      <c r="G2" s="34" t="str">
        <f>กรอกข้อมูล!G6</f>
        <v>1/3</v>
      </c>
      <c r="H2" s="34" t="s">
        <v>95</v>
      </c>
      <c r="I2" s="34"/>
      <c r="J2" s="34">
        <f>กรอกข้อมูล!C7</f>
        <v>1</v>
      </c>
      <c r="K2" s="34" t="s">
        <v>96</v>
      </c>
      <c r="L2" s="34"/>
      <c r="M2" s="34">
        <f>กรอกข้อมูล!C8</f>
        <v>2563</v>
      </c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s="1" customFormat="1" ht="20.25" customHeight="1" x14ac:dyDescent="0.35">
      <c r="A3" s="35"/>
      <c r="B3" s="34"/>
      <c r="C3" s="34" t="s">
        <v>102</v>
      </c>
      <c r="D3" s="34" t="str">
        <f>กรอกข้อมูล!C9</f>
        <v>ทดสอบครั้งที่ 1</v>
      </c>
      <c r="E3" s="35"/>
      <c r="F3" s="34"/>
      <c r="G3" s="34"/>
      <c r="H3" s="34" t="s">
        <v>88</v>
      </c>
      <c r="I3" s="34"/>
      <c r="J3" s="34" t="str">
        <f>กรอกข้อมูล!C10</f>
        <v xml:space="preserve"> A 23101</v>
      </c>
      <c r="K3" s="34" t="s">
        <v>89</v>
      </c>
      <c r="L3" s="34"/>
      <c r="M3" s="34" t="str">
        <f>กรอกข้อมูล!C11</f>
        <v>1.5 หน่วยกิต</v>
      </c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1" customFormat="1" ht="20.25" customHeight="1" x14ac:dyDescent="0.35">
      <c r="A4" s="35"/>
      <c r="B4" s="148" t="s">
        <v>352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66" t="s">
        <v>348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ht="16.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68" t="s">
        <v>347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47" t="s">
        <v>0</v>
      </c>
      <c r="C6" s="139" t="s">
        <v>1</v>
      </c>
      <c r="D6" s="133" t="s">
        <v>12</v>
      </c>
      <c r="E6" s="134"/>
      <c r="F6" s="134"/>
      <c r="G6" s="137" t="s">
        <v>13</v>
      </c>
      <c r="H6" s="139" t="s">
        <v>14</v>
      </c>
      <c r="I6" s="141"/>
      <c r="J6" s="142"/>
      <c r="K6" s="141"/>
      <c r="L6" s="142"/>
      <c r="M6" s="3"/>
      <c r="N6" s="3"/>
      <c r="O6" s="68" t="s">
        <v>350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67" t="s">
        <v>349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9" t="s">
        <v>29</v>
      </c>
      <c r="D8" s="60" t="s">
        <v>2</v>
      </c>
      <c r="E8" s="61" t="s">
        <v>421</v>
      </c>
      <c r="F8" s="62" t="s">
        <v>10</v>
      </c>
      <c r="G8" s="79"/>
      <c r="H8" s="45" t="str">
        <f>IF(O8="มส","มส",IF(O8="ร","ร",IF(G8&lt;=0,"-",IF(G8&lt;=49,"0",IF(G8&lt;=54,"1",IF(G8&lt;=59,"1.5",IF(G8&lt;=64,"2",IF(G8&lt;=69,"2.5",IF(G8&lt;=74,"3",IF(G8&lt;=79,"3.5",IF(G8&lt;=100,"4")))))))))))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6"/>
      <c r="P8" s="3" t="str">
        <f t="shared" ref="P8:P10" si="0">IF(LEFT(D8,7)="เด็กชาย","ชาย",IF(LEFT(D8,8)="เด็กหญิง","หญิง",IF(LEFT(D8,3)="นาย","ชาย",IF(LEFT(D8,6)="นางสาว","หญิง"))))</f>
        <v>ชาย</v>
      </c>
      <c r="Q8" s="55"/>
      <c r="R8" s="39" t="s">
        <v>345</v>
      </c>
      <c r="S8" s="39">
        <v>4</v>
      </c>
      <c r="T8" s="39">
        <v>3.5</v>
      </c>
      <c r="U8" s="39">
        <v>3</v>
      </c>
      <c r="V8" s="39">
        <v>2.5</v>
      </c>
      <c r="W8" s="39">
        <v>2</v>
      </c>
      <c r="X8" s="39">
        <v>1.5</v>
      </c>
      <c r="Y8" s="39">
        <v>1</v>
      </c>
      <c r="Z8" s="39">
        <v>0</v>
      </c>
      <c r="AA8" s="39" t="s">
        <v>19</v>
      </c>
      <c r="AB8" s="39" t="s">
        <v>42</v>
      </c>
      <c r="AC8" s="55" t="s">
        <v>41</v>
      </c>
      <c r="AD8" s="3" t="s">
        <v>46</v>
      </c>
      <c r="AE8" s="40">
        <f>SUM(G8:G49)</f>
        <v>0</v>
      </c>
      <c r="AF8" s="3"/>
      <c r="AG8" s="3"/>
      <c r="AH8" s="3"/>
      <c r="AI8" s="3"/>
      <c r="AJ8" s="3"/>
      <c r="AK8" s="3"/>
      <c r="AL8" s="3"/>
    </row>
    <row r="9" spans="1:45" ht="18" customHeight="1" x14ac:dyDescent="0.35">
      <c r="A9" s="3"/>
      <c r="B9" s="11">
        <v>2</v>
      </c>
      <c r="C9" s="59" t="s">
        <v>488</v>
      </c>
      <c r="D9" s="60" t="s">
        <v>2</v>
      </c>
      <c r="E9" s="61" t="s">
        <v>422</v>
      </c>
      <c r="F9" s="62" t="s">
        <v>423</v>
      </c>
      <c r="G9" s="79"/>
      <c r="H9" s="45" t="str">
        <f t="shared" ref="H9:H47" si="1">IF(O9="มส","มส",IF(O9="ร","ร",IF(G9&lt;=0,"-",IF(G9&lt;=49,"0",IF(G9&lt;=54,"1",IF(G9&lt;=59,"1.5",IF(G9&lt;=64,"2",IF(G9&lt;=69,"2.5",IF(G9&lt;=74,"3",IF(G9&lt;=79,"3.5",IF(G9&lt;=100,"4")))))))))))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44</v>
      </c>
      <c r="K9" s="47"/>
      <c r="L9" s="48">
        <f>R11</f>
        <v>0</v>
      </c>
      <c r="M9" s="49" t="s">
        <v>45</v>
      </c>
      <c r="N9" s="3"/>
      <c r="O9" s="36"/>
      <c r="P9" s="3" t="str">
        <f t="shared" si="0"/>
        <v>ชาย</v>
      </c>
      <c r="Q9" s="55" t="s">
        <v>15</v>
      </c>
      <c r="R9" s="55">
        <f>SUM(K16:K25)</f>
        <v>0</v>
      </c>
      <c r="S9" s="55">
        <f>COUNTIFS($P$8:$P$49,"ชาย",$H$8:$H$49,4)</f>
        <v>0</v>
      </c>
      <c r="T9" s="55">
        <f>COUNTIFS($P$8:$P$49,"ชาย",$H$8:$H$49,3.5)</f>
        <v>0</v>
      </c>
      <c r="U9" s="55">
        <f>COUNTIFS($P$8:$P$49,"ชาย",$H$8:$H$49,3)</f>
        <v>0</v>
      </c>
      <c r="V9" s="55">
        <f>COUNTIFS($P$8:$P$49,"ชาย",$H$8:$H$49,2.5)</f>
        <v>0</v>
      </c>
      <c r="W9" s="55">
        <f>COUNTIFS($P$8:$P$49,"ชาย",$H$8:$H$49,2)</f>
        <v>0</v>
      </c>
      <c r="X9" s="55">
        <f>COUNTIFS($P$8:$P$49,"ชาย",$H$8:$H$49,1.5)</f>
        <v>0</v>
      </c>
      <c r="Y9" s="55">
        <f>COUNTIFS($P$8:$P$49,"ชาย",$H$8:$H$49,1)</f>
        <v>0</v>
      </c>
      <c r="Z9" s="55">
        <f>COUNTIFS($P$8:$P$49,"ชาย",$H$8:$H$49,0)</f>
        <v>0</v>
      </c>
      <c r="AA9" s="55">
        <f>COUNTIFS($P$8:$P$49,"ชาย",$H$8:$H$49,"ร")</f>
        <v>0</v>
      </c>
      <c r="AB9" s="55">
        <f>COUNTIFS($P$8:$P$49,"ชาย",$H$8:$H$49,"มส")</f>
        <v>0</v>
      </c>
      <c r="AC9" s="55">
        <f>SUM(S9:AA9)</f>
        <v>0</v>
      </c>
      <c r="AD9" s="3" t="s">
        <v>47</v>
      </c>
      <c r="AE9" s="41" t="e">
        <f>AE8/R11</f>
        <v>#DIV/0!</v>
      </c>
      <c r="AF9" s="3"/>
      <c r="AG9" s="3"/>
      <c r="AH9" s="3"/>
      <c r="AI9" s="3"/>
      <c r="AJ9" s="3"/>
      <c r="AK9" s="3"/>
      <c r="AL9" s="3"/>
    </row>
    <row r="10" spans="1:45" ht="18" customHeight="1" x14ac:dyDescent="0.35">
      <c r="A10" s="3"/>
      <c r="B10" s="11">
        <v>3</v>
      </c>
      <c r="C10" s="59" t="s">
        <v>489</v>
      </c>
      <c r="D10" s="60" t="s">
        <v>2</v>
      </c>
      <c r="E10" s="61" t="s">
        <v>424</v>
      </c>
      <c r="F10" s="62" t="s">
        <v>425</v>
      </c>
      <c r="G10" s="79"/>
      <c r="H10" s="45" t="str">
        <f t="shared" si="1"/>
        <v>-</v>
      </c>
      <c r="I10" s="37"/>
      <c r="J10" s="50" t="s">
        <v>15</v>
      </c>
      <c r="K10" s="47">
        <f>R9</f>
        <v>0</v>
      </c>
      <c r="L10" s="46" t="s">
        <v>45</v>
      </c>
      <c r="M10" s="51"/>
      <c r="N10" s="3"/>
      <c r="O10" s="36"/>
      <c r="P10" s="3" t="str">
        <f t="shared" si="0"/>
        <v>ชาย</v>
      </c>
      <c r="Q10" s="55" t="s">
        <v>16</v>
      </c>
      <c r="R10" s="55">
        <f>SUM(L16:L25)</f>
        <v>0</v>
      </c>
      <c r="S10" s="55">
        <f>COUNTIFS($P$8:$P$49,"หญิง",$H$8:$H$49,4)</f>
        <v>0</v>
      </c>
      <c r="T10" s="55">
        <f>COUNTIFS($P$8:$P$49,"หญิง",$H$8:$H$49,3.5)</f>
        <v>0</v>
      </c>
      <c r="U10" s="55">
        <f>COUNTIFS($P$8:$P$49,"หญิง",$H$8:$H$49,3)</f>
        <v>0</v>
      </c>
      <c r="V10" s="55">
        <f>COUNTIFS($P$8:$P$49,"หญิง",$H$8:$H$49,2.5)</f>
        <v>0</v>
      </c>
      <c r="W10" s="55">
        <f>COUNTIFS($P$8:$P$49,"หญิง",$H$8:$H$49,2)</f>
        <v>0</v>
      </c>
      <c r="X10" s="55">
        <f>COUNTIFS($P$8:$P$49,"หญิง",$H$8:$H$49,1.5)</f>
        <v>0</v>
      </c>
      <c r="Y10" s="55">
        <f>COUNTIFS($P$8:$P$49,"หญิง",$H$8:$H$49,1)</f>
        <v>0</v>
      </c>
      <c r="Z10" s="55">
        <f>COUNTIFS($P$8:$P$49,"หญิง",$H$8:$H$49,0)</f>
        <v>0</v>
      </c>
      <c r="AA10" s="55">
        <f>COUNTIFS($P$8:$P$49,"หญิง",$H$8:$H$49,"ร")</f>
        <v>0</v>
      </c>
      <c r="AB10" s="55">
        <f>COUNTIFS($P$8:$P$49,"หญิง",$H$8:$H$49,"มส")</f>
        <v>0</v>
      </c>
      <c r="AC10" s="55">
        <f>SUM(S10:AB10)</f>
        <v>0</v>
      </c>
      <c r="AD10" s="3" t="s">
        <v>48</v>
      </c>
      <c r="AE10" s="41" t="e">
        <f>((S11*S8)+(T11*T8)+(U11*U8)+(V11*V8)+(W11*W8)+(X11*X8)+(Y11*Y8)+(Z8*Z11))/AE11</f>
        <v>#DIV/0!</v>
      </c>
      <c r="AF10" s="3"/>
      <c r="AG10" s="3"/>
      <c r="AH10" s="3"/>
      <c r="AI10" s="3"/>
      <c r="AJ10" s="3"/>
      <c r="AK10" s="3"/>
      <c r="AL10" s="3"/>
    </row>
    <row r="11" spans="1:45" ht="18" customHeight="1" x14ac:dyDescent="0.35">
      <c r="A11" s="3"/>
      <c r="B11" s="11">
        <v>4</v>
      </c>
      <c r="C11" s="59" t="s">
        <v>490</v>
      </c>
      <c r="D11" s="60" t="s">
        <v>2</v>
      </c>
      <c r="E11" s="61" t="s">
        <v>426</v>
      </c>
      <c r="F11" s="62" t="s">
        <v>427</v>
      </c>
      <c r="G11" s="79"/>
      <c r="H11" s="45" t="str">
        <f t="shared" si="1"/>
        <v>-</v>
      </c>
      <c r="I11" s="37"/>
      <c r="J11" s="50" t="s">
        <v>16</v>
      </c>
      <c r="K11" s="47">
        <f>R10</f>
        <v>0</v>
      </c>
      <c r="L11" s="46" t="s">
        <v>45</v>
      </c>
      <c r="M11" s="51"/>
      <c r="N11" s="3"/>
      <c r="O11" s="36"/>
      <c r="P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Q11" s="55" t="s">
        <v>41</v>
      </c>
      <c r="R11" s="55">
        <f>SUM(R9:R10)</f>
        <v>0</v>
      </c>
      <c r="S11" s="55">
        <f>SUM(S9:S10)</f>
        <v>0</v>
      </c>
      <c r="T11" s="55">
        <f>SUM(T9:T10)</f>
        <v>0</v>
      </c>
      <c r="U11" s="55">
        <f t="shared" ref="U11:Y11" si="2">SUM(U9:U10)</f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>SUM(Z9:Z10)</f>
        <v>0</v>
      </c>
      <c r="AA11" s="55">
        <f>SUM(AA9:AA10)</f>
        <v>0</v>
      </c>
      <c r="AB11" s="55">
        <f>SUM(AB9:AB10)</f>
        <v>0</v>
      </c>
      <c r="AC11" s="55">
        <f>SUM(S11:AA11)</f>
        <v>0</v>
      </c>
      <c r="AD11" s="3" t="s">
        <v>420</v>
      </c>
      <c r="AE11" s="3">
        <f>SUM(S11:Z11)</f>
        <v>0</v>
      </c>
      <c r="AF11" s="3"/>
      <c r="AG11" s="3"/>
      <c r="AH11" s="3"/>
      <c r="AI11" s="3"/>
      <c r="AJ11" s="3"/>
      <c r="AK11" s="3"/>
      <c r="AL11" s="3"/>
    </row>
    <row r="12" spans="1:45" ht="18" customHeight="1" x14ac:dyDescent="0.35">
      <c r="A12" s="3"/>
      <c r="B12" s="11">
        <v>5</v>
      </c>
      <c r="C12" s="59" t="s">
        <v>491</v>
      </c>
      <c r="D12" s="60" t="s">
        <v>2</v>
      </c>
      <c r="E12" s="61" t="s">
        <v>428</v>
      </c>
      <c r="F12" s="62" t="s">
        <v>429</v>
      </c>
      <c r="G12" s="79"/>
      <c r="H12" s="45" t="str">
        <f t="shared" si="1"/>
        <v>-</v>
      </c>
      <c r="I12" s="37"/>
      <c r="J12" s="46" t="s">
        <v>43</v>
      </c>
      <c r="K12" s="37"/>
      <c r="L12" s="38"/>
      <c r="M12" s="3"/>
      <c r="N12" s="3"/>
      <c r="O12" s="36"/>
      <c r="P12" s="3" t="str">
        <f t="shared" ref="P12:P47" si="3">IF(LEFT(D12,7)="เด็กชาย","ชาย",IF(LEFT(D12,8)="เด็กหญิง","หญิง",IF(LEFT(D12,3)="นาย","ชาย",IF(LEFT(D12,6)="นางสาว","หญิง"))))</f>
        <v>ชาย</v>
      </c>
      <c r="Q12" s="55"/>
      <c r="R12" s="55"/>
      <c r="S12" s="96" t="e">
        <f>(100*S11)/R11</f>
        <v>#DIV/0!</v>
      </c>
      <c r="T12" s="96" t="e">
        <f>(100*T11)/R11</f>
        <v>#DIV/0!</v>
      </c>
      <c r="U12" s="96" t="e">
        <f>(100*U11)/R11</f>
        <v>#DIV/0!</v>
      </c>
      <c r="V12" s="96" t="e">
        <f>(100*V11)/R11</f>
        <v>#DIV/0!</v>
      </c>
      <c r="W12" s="96" t="e">
        <f>(100*W11)/R11</f>
        <v>#DIV/0!</v>
      </c>
      <c r="X12" s="96" t="e">
        <f>(100*X11)/R11</f>
        <v>#DIV/0!</v>
      </c>
      <c r="Y12" s="96" t="e">
        <f>(100*Y11)/R11</f>
        <v>#DIV/0!</v>
      </c>
      <c r="Z12" s="96" t="e">
        <f>(100*Z11)/R11</f>
        <v>#DIV/0!</v>
      </c>
      <c r="AA12" s="96" t="e">
        <f>(100*AA11)/R11</f>
        <v>#DIV/0!</v>
      </c>
      <c r="AB12" s="96" t="e">
        <f>(100*AB11)/R11</f>
        <v>#DIV/0!</v>
      </c>
      <c r="AC12" s="55" t="e">
        <f>SUM(S12:AA12)</f>
        <v>#DIV/0!</v>
      </c>
      <c r="AD12" s="3"/>
      <c r="AE12" s="3"/>
      <c r="AF12" s="3"/>
      <c r="AG12" s="3"/>
      <c r="AH12" s="3"/>
      <c r="AI12" s="3"/>
      <c r="AJ12" s="3"/>
      <c r="AK12" s="3"/>
      <c r="AL12" s="3"/>
    </row>
    <row r="13" spans="1:45" ht="18" customHeight="1" x14ac:dyDescent="0.35">
      <c r="A13" s="3"/>
      <c r="B13" s="11">
        <v>6</v>
      </c>
      <c r="C13" s="59" t="s">
        <v>492</v>
      </c>
      <c r="D13" s="60" t="s">
        <v>2</v>
      </c>
      <c r="E13" s="61" t="s">
        <v>430</v>
      </c>
      <c r="F13" s="62" t="s">
        <v>31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6"/>
      <c r="P13" s="3" t="str">
        <f t="shared" si="3"/>
        <v>ชาย</v>
      </c>
      <c r="Q13" s="3"/>
      <c r="R13" s="9"/>
      <c r="S13" s="122" t="s">
        <v>118</v>
      </c>
      <c r="T13" s="122"/>
      <c r="U13" s="122"/>
      <c r="V13" s="123" t="s">
        <v>119</v>
      </c>
      <c r="W13" s="123"/>
      <c r="X13" s="123"/>
      <c r="Y13" s="124" t="s">
        <v>120</v>
      </c>
      <c r="Z13" s="124"/>
      <c r="AA13" s="124"/>
      <c r="AB13" s="124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45" ht="18" customHeight="1" x14ac:dyDescent="0.35">
      <c r="A14" s="3"/>
      <c r="B14" s="11">
        <v>7</v>
      </c>
      <c r="C14" s="59" t="s">
        <v>493</v>
      </c>
      <c r="D14" s="60" t="s">
        <v>2</v>
      </c>
      <c r="E14" s="61" t="s">
        <v>3</v>
      </c>
      <c r="F14" s="62" t="s">
        <v>431</v>
      </c>
      <c r="G14" s="79"/>
      <c r="H14" s="45" t="str">
        <f t="shared" si="1"/>
        <v>-</v>
      </c>
      <c r="I14" s="37"/>
      <c r="J14" s="143" t="s">
        <v>14</v>
      </c>
      <c r="K14" s="143" t="s">
        <v>15</v>
      </c>
      <c r="L14" s="145" t="s">
        <v>16</v>
      </c>
      <c r="M14" s="52" t="s">
        <v>17</v>
      </c>
      <c r="N14" s="51"/>
      <c r="O14" s="36"/>
      <c r="P14" s="3" t="str">
        <f t="shared" si="3"/>
        <v>ชาย</v>
      </c>
      <c r="Q14" s="3"/>
      <c r="R14" s="10" t="s">
        <v>45</v>
      </c>
      <c r="S14" s="125">
        <f>S11+T11+U11</f>
        <v>0</v>
      </c>
      <c r="T14" s="126"/>
      <c r="U14" s="126"/>
      <c r="V14" s="127">
        <f>V11+W11+X11</f>
        <v>0</v>
      </c>
      <c r="W14" s="128"/>
      <c r="X14" s="128"/>
      <c r="Y14" s="129">
        <f>Y11+Z11+AA11+AB11</f>
        <v>0</v>
      </c>
      <c r="Z14" s="129"/>
      <c r="AA14" s="129"/>
      <c r="AB14" s="129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5" ht="18" customHeight="1" x14ac:dyDescent="0.35">
      <c r="A15" s="3"/>
      <c r="B15" s="11">
        <v>8</v>
      </c>
      <c r="C15" s="59" t="s">
        <v>494</v>
      </c>
      <c r="D15" s="60" t="s">
        <v>2</v>
      </c>
      <c r="E15" s="61" t="s">
        <v>156</v>
      </c>
      <c r="F15" s="62" t="s">
        <v>432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18</v>
      </c>
      <c r="N15" s="51"/>
      <c r="O15" s="36"/>
      <c r="P15" s="3" t="str">
        <f t="shared" si="3"/>
        <v>ชาย</v>
      </c>
      <c r="Q15" s="3"/>
      <c r="R15" s="10" t="s">
        <v>121</v>
      </c>
      <c r="S15" s="116" t="e">
        <f>S12+T12+U12</f>
        <v>#DIV/0!</v>
      </c>
      <c r="T15" s="117"/>
      <c r="U15" s="117"/>
      <c r="V15" s="118" t="e">
        <f>V12+W12+X12</f>
        <v>#DIV/0!</v>
      </c>
      <c r="W15" s="119"/>
      <c r="X15" s="119"/>
      <c r="Y15" s="120" t="e">
        <f>Y12+Z12+AA12+AB12</f>
        <v>#DIV/0!</v>
      </c>
      <c r="Z15" s="121"/>
      <c r="AA15" s="121"/>
      <c r="AB15" s="121"/>
      <c r="AC15" s="77"/>
      <c r="AD15" s="3"/>
      <c r="AE15" s="3"/>
      <c r="AF15" s="3"/>
      <c r="AG15" s="3"/>
      <c r="AH15" s="3"/>
      <c r="AI15" s="3"/>
      <c r="AJ15" s="3"/>
      <c r="AK15" s="3"/>
      <c r="AL15" s="3"/>
    </row>
    <row r="16" spans="1:45" ht="18" customHeight="1" x14ac:dyDescent="0.35">
      <c r="A16" s="3"/>
      <c r="B16" s="11">
        <v>9</v>
      </c>
      <c r="C16" s="59" t="s">
        <v>495</v>
      </c>
      <c r="D16" s="60" t="s">
        <v>2</v>
      </c>
      <c r="E16" s="61" t="s">
        <v>433</v>
      </c>
      <c r="F16" s="62" t="s">
        <v>434</v>
      </c>
      <c r="G16" s="79"/>
      <c r="H16" s="45" t="str">
        <f t="shared" si="1"/>
        <v>-</v>
      </c>
      <c r="I16" s="37"/>
      <c r="J16" s="54">
        <v>4</v>
      </c>
      <c r="K16" s="11">
        <f>S9</f>
        <v>0</v>
      </c>
      <c r="L16" s="55">
        <f>S10</f>
        <v>0</v>
      </c>
      <c r="M16" s="130">
        <f>L18+L17+L16+K16+K17+K18</f>
        <v>0</v>
      </c>
      <c r="N16" s="3"/>
      <c r="O16" s="36"/>
      <c r="P16" s="3" t="str">
        <f t="shared" si="3"/>
        <v>ชาย</v>
      </c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8" customHeight="1" x14ac:dyDescent="0.35">
      <c r="A17" s="3"/>
      <c r="B17" s="11">
        <v>10</v>
      </c>
      <c r="C17" s="59" t="s">
        <v>496</v>
      </c>
      <c r="D17" s="60" t="s">
        <v>2</v>
      </c>
      <c r="E17" s="61" t="s">
        <v>435</v>
      </c>
      <c r="F17" s="62" t="s">
        <v>436</v>
      </c>
      <c r="G17" s="79"/>
      <c r="H17" s="45" t="str">
        <f t="shared" si="1"/>
        <v>-</v>
      </c>
      <c r="I17" s="37"/>
      <c r="J17" s="54">
        <v>3.5</v>
      </c>
      <c r="K17" s="11">
        <f>T9</f>
        <v>0</v>
      </c>
      <c r="L17" s="55">
        <f>T10</f>
        <v>0</v>
      </c>
      <c r="M17" s="131"/>
      <c r="N17" s="3"/>
      <c r="O17" s="36"/>
      <c r="P17" s="3" t="str">
        <f t="shared" si="3"/>
        <v>ชาย</v>
      </c>
      <c r="Q17" s="3"/>
      <c r="R17" s="104" t="s">
        <v>122</v>
      </c>
      <c r="S17" s="104"/>
      <c r="T17" s="9"/>
      <c r="U17" s="9"/>
      <c r="V17" s="9"/>
      <c r="W17" s="9"/>
      <c r="X17" s="9"/>
      <c r="Y17" s="9"/>
      <c r="Z17" s="9"/>
      <c r="AA17" s="9"/>
      <c r="AB17" s="9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8" customHeight="1" x14ac:dyDescent="0.35">
      <c r="A18" s="3"/>
      <c r="B18" s="11">
        <v>11</v>
      </c>
      <c r="C18" s="59" t="s">
        <v>497</v>
      </c>
      <c r="D18" s="60" t="s">
        <v>2</v>
      </c>
      <c r="E18" s="61" t="s">
        <v>437</v>
      </c>
      <c r="F18" s="62" t="s">
        <v>438</v>
      </c>
      <c r="G18" s="79"/>
      <c r="H18" s="45" t="str">
        <f t="shared" si="1"/>
        <v>-</v>
      </c>
      <c r="I18" s="37"/>
      <c r="J18" s="54">
        <v>3</v>
      </c>
      <c r="K18" s="11">
        <f>U9</f>
        <v>0</v>
      </c>
      <c r="L18" s="55">
        <f>U10</f>
        <v>0</v>
      </c>
      <c r="M18" s="132"/>
      <c r="N18" s="3"/>
      <c r="O18" s="36"/>
      <c r="P18" s="3" t="str">
        <f t="shared" si="3"/>
        <v>ชาย</v>
      </c>
      <c r="Q18" s="3"/>
      <c r="R18" s="107" t="s">
        <v>62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8" customHeight="1" x14ac:dyDescent="0.35">
      <c r="A19" s="3"/>
      <c r="B19" s="11">
        <v>12</v>
      </c>
      <c r="C19" s="59" t="s">
        <v>498</v>
      </c>
      <c r="D19" s="60" t="s">
        <v>2</v>
      </c>
      <c r="E19" s="61" t="s">
        <v>439</v>
      </c>
      <c r="F19" s="62" t="s">
        <v>440</v>
      </c>
      <c r="G19" s="79"/>
      <c r="H19" s="45" t="str">
        <f t="shared" si="1"/>
        <v>-</v>
      </c>
      <c r="I19" s="37"/>
      <c r="J19" s="56">
        <v>2.5</v>
      </c>
      <c r="K19" s="11">
        <f>V9</f>
        <v>0</v>
      </c>
      <c r="L19" s="55">
        <f>V10</f>
        <v>0</v>
      </c>
      <c r="M19" s="130">
        <f>L22+K22+L21+K20+K19+L19+L20+K21</f>
        <v>0</v>
      </c>
      <c r="N19" s="3"/>
      <c r="O19" s="36"/>
      <c r="P19" s="3" t="str">
        <f t="shared" si="3"/>
        <v>ชาย</v>
      </c>
      <c r="Q19" s="3"/>
      <c r="R19" s="10"/>
      <c r="S19" s="10">
        <v>4</v>
      </c>
      <c r="T19" s="10">
        <v>3.5</v>
      </c>
      <c r="U19" s="10">
        <v>3</v>
      </c>
      <c r="V19" s="10">
        <v>2.5</v>
      </c>
      <c r="W19" s="10">
        <v>2</v>
      </c>
      <c r="X19" s="10">
        <v>1.5</v>
      </c>
      <c r="Y19" s="10">
        <v>1</v>
      </c>
      <c r="Z19" s="10">
        <v>0</v>
      </c>
      <c r="AA19" s="10" t="s">
        <v>19</v>
      </c>
      <c r="AB19" s="10" t="s">
        <v>42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8" customHeight="1" x14ac:dyDescent="0.35">
      <c r="A20" s="3"/>
      <c r="B20" s="11">
        <v>13</v>
      </c>
      <c r="C20" s="59" t="s">
        <v>499</v>
      </c>
      <c r="D20" s="60" t="s">
        <v>2</v>
      </c>
      <c r="E20" s="61" t="s">
        <v>441</v>
      </c>
      <c r="F20" s="62" t="s">
        <v>442</v>
      </c>
      <c r="G20" s="79"/>
      <c r="H20" s="45" t="str">
        <f t="shared" si="1"/>
        <v>-</v>
      </c>
      <c r="I20" s="37"/>
      <c r="J20" s="56">
        <v>2</v>
      </c>
      <c r="K20" s="11">
        <f>W9</f>
        <v>0</v>
      </c>
      <c r="L20" s="55">
        <f>W10</f>
        <v>0</v>
      </c>
      <c r="M20" s="131"/>
      <c r="N20" s="3"/>
      <c r="O20" s="36"/>
      <c r="P20" s="3" t="str">
        <f t="shared" si="3"/>
        <v>ชาย</v>
      </c>
      <c r="Q20" s="3"/>
      <c r="R20" s="10" t="s">
        <v>123</v>
      </c>
      <c r="S20" s="10">
        <f>S11</f>
        <v>0</v>
      </c>
      <c r="T20" s="10">
        <f t="shared" ref="T20:AB21" si="4">T11</f>
        <v>0</v>
      </c>
      <c r="U20" s="10">
        <f t="shared" si="4"/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8" customHeight="1" x14ac:dyDescent="0.35">
      <c r="A21" s="3"/>
      <c r="B21" s="11">
        <v>14</v>
      </c>
      <c r="C21" s="59" t="s">
        <v>500</v>
      </c>
      <c r="D21" s="60" t="s">
        <v>2</v>
      </c>
      <c r="E21" s="61" t="s">
        <v>441</v>
      </c>
      <c r="F21" s="62" t="s">
        <v>443</v>
      </c>
      <c r="G21" s="79"/>
      <c r="H21" s="45" t="str">
        <f t="shared" si="1"/>
        <v>-</v>
      </c>
      <c r="I21" s="37"/>
      <c r="J21" s="56">
        <v>1.5</v>
      </c>
      <c r="K21" s="11">
        <f>X9</f>
        <v>0</v>
      </c>
      <c r="L21" s="55">
        <f>X10</f>
        <v>0</v>
      </c>
      <c r="M21" s="131"/>
      <c r="N21" s="3"/>
      <c r="O21" s="36"/>
      <c r="P21" s="3" t="str">
        <f t="shared" si="3"/>
        <v>ชาย</v>
      </c>
      <c r="Q21" s="3"/>
      <c r="R21" s="10" t="s">
        <v>121</v>
      </c>
      <c r="S21" s="42" t="e">
        <f>S12</f>
        <v>#DIV/0!</v>
      </c>
      <c r="T21" s="42" t="e">
        <f t="shared" si="4"/>
        <v>#DIV/0!</v>
      </c>
      <c r="U21" s="42" t="e">
        <f t="shared" si="4"/>
        <v>#DIV/0!</v>
      </c>
      <c r="V21" s="42" t="e">
        <f t="shared" si="4"/>
        <v>#DIV/0!</v>
      </c>
      <c r="W21" s="42" t="e">
        <f t="shared" si="4"/>
        <v>#DIV/0!</v>
      </c>
      <c r="X21" s="42" t="e">
        <f t="shared" si="4"/>
        <v>#DIV/0!</v>
      </c>
      <c r="Y21" s="42" t="e">
        <f t="shared" si="4"/>
        <v>#DIV/0!</v>
      </c>
      <c r="Z21" s="42" t="e">
        <f t="shared" si="4"/>
        <v>#DIV/0!</v>
      </c>
      <c r="AA21" s="42" t="e">
        <f t="shared" si="4"/>
        <v>#DIV/0!</v>
      </c>
      <c r="AB21" s="42" t="e">
        <f t="shared" si="4"/>
        <v>#DIV/0!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8" customHeight="1" x14ac:dyDescent="0.35">
      <c r="A22" s="3"/>
      <c r="B22" s="11">
        <v>15</v>
      </c>
      <c r="C22" s="59" t="s">
        <v>501</v>
      </c>
      <c r="D22" s="60" t="s">
        <v>2</v>
      </c>
      <c r="E22" s="61" t="s">
        <v>444</v>
      </c>
      <c r="F22" s="62" t="s">
        <v>445</v>
      </c>
      <c r="G22" s="79"/>
      <c r="H22" s="45" t="str">
        <f t="shared" si="1"/>
        <v>-</v>
      </c>
      <c r="I22" s="37"/>
      <c r="J22" s="56">
        <v>1</v>
      </c>
      <c r="K22" s="11">
        <f>Y9</f>
        <v>0</v>
      </c>
      <c r="L22" s="55">
        <f>Y10</f>
        <v>0</v>
      </c>
      <c r="M22" s="132"/>
      <c r="N22" s="3"/>
      <c r="O22" s="36"/>
      <c r="P22" s="3" t="str">
        <f t="shared" si="3"/>
        <v>ชาย</v>
      </c>
      <c r="Q22" s="3"/>
      <c r="R22" s="78" t="s">
        <v>124</v>
      </c>
      <c r="S22" s="105" t="e">
        <f>S15</f>
        <v>#DIV/0!</v>
      </c>
      <c r="T22" s="106"/>
      <c r="U22" s="106"/>
      <c r="V22" s="44"/>
      <c r="W22" s="44"/>
      <c r="X22" s="44"/>
      <c r="Y22" s="44"/>
      <c r="Z22" s="44"/>
      <c r="AA22" s="44"/>
      <c r="AB22" s="44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8" customHeight="1" x14ac:dyDescent="0.35">
      <c r="A23" s="3"/>
      <c r="B23" s="11">
        <v>16</v>
      </c>
      <c r="C23" s="59" t="s">
        <v>502</v>
      </c>
      <c r="D23" s="60" t="s">
        <v>2</v>
      </c>
      <c r="E23" s="61" t="s">
        <v>446</v>
      </c>
      <c r="F23" s="62" t="s">
        <v>431</v>
      </c>
      <c r="G23" s="79"/>
      <c r="H23" s="45" t="str">
        <f t="shared" si="1"/>
        <v>-</v>
      </c>
      <c r="I23" s="37"/>
      <c r="J23" s="56">
        <v>0</v>
      </c>
      <c r="K23" s="11">
        <f>Z9</f>
        <v>0</v>
      </c>
      <c r="L23" s="55">
        <f>Z10</f>
        <v>0</v>
      </c>
      <c r="M23" s="130">
        <f>L25+K24+K23+L23+L24+K25</f>
        <v>0</v>
      </c>
      <c r="N23" s="3"/>
      <c r="O23" s="36"/>
      <c r="P23" s="3" t="str">
        <f t="shared" si="3"/>
        <v>ชาย</v>
      </c>
      <c r="Q23" s="3"/>
      <c r="R23" s="108" t="s">
        <v>59</v>
      </c>
      <c r="S23" s="108"/>
      <c r="T23" s="109" t="e">
        <f>AE10</f>
        <v>#DIV/0!</v>
      </c>
      <c r="U23" s="110"/>
      <c r="V23" s="113" t="s">
        <v>125</v>
      </c>
      <c r="W23" s="114"/>
      <c r="X23" s="115"/>
      <c r="Y23" s="111" t="e">
        <f>AE9</f>
        <v>#DIV/0!</v>
      </c>
      <c r="Z23" s="112"/>
      <c r="AA23" s="112"/>
      <c r="AB23" s="112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8" customHeight="1" x14ac:dyDescent="0.35">
      <c r="A24" s="3"/>
      <c r="B24" s="11">
        <v>17</v>
      </c>
      <c r="C24" s="59" t="s">
        <v>503</v>
      </c>
      <c r="D24" s="60" t="s">
        <v>2</v>
      </c>
      <c r="E24" s="61" t="s">
        <v>292</v>
      </c>
      <c r="F24" s="62" t="s">
        <v>447</v>
      </c>
      <c r="G24" s="79"/>
      <c r="H24" s="45" t="str">
        <f t="shared" si="1"/>
        <v>-</v>
      </c>
      <c r="I24" s="37"/>
      <c r="J24" s="54" t="s">
        <v>19</v>
      </c>
      <c r="K24" s="11">
        <f>AA9</f>
        <v>0</v>
      </c>
      <c r="L24" s="55">
        <f>AA10</f>
        <v>0</v>
      </c>
      <c r="M24" s="131"/>
      <c r="N24" s="3"/>
      <c r="O24" s="36"/>
      <c r="P24" s="3" t="str">
        <f t="shared" si="3"/>
        <v>ชาย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8" customHeight="1" x14ac:dyDescent="0.35">
      <c r="A25" s="3"/>
      <c r="B25" s="11">
        <v>18</v>
      </c>
      <c r="C25" s="59" t="s">
        <v>504</v>
      </c>
      <c r="D25" s="60" t="s">
        <v>2</v>
      </c>
      <c r="E25" s="61" t="s">
        <v>448</v>
      </c>
      <c r="F25" s="62" t="s">
        <v>449</v>
      </c>
      <c r="G25" s="79"/>
      <c r="H25" s="45" t="str">
        <f t="shared" si="1"/>
        <v>-</v>
      </c>
      <c r="I25" s="37"/>
      <c r="J25" s="54" t="s">
        <v>20</v>
      </c>
      <c r="K25" s="11">
        <f>AB9</f>
        <v>0</v>
      </c>
      <c r="L25" s="55">
        <f>AB10</f>
        <v>0</v>
      </c>
      <c r="M25" s="132"/>
      <c r="N25" s="3"/>
      <c r="O25" s="36"/>
      <c r="P25" s="3" t="str">
        <f t="shared" si="3"/>
        <v>ชาย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8" customHeight="1" x14ac:dyDescent="0.35">
      <c r="A26" s="3"/>
      <c r="B26" s="11">
        <v>19</v>
      </c>
      <c r="C26" s="59" t="s">
        <v>505</v>
      </c>
      <c r="D26" s="60" t="s">
        <v>4</v>
      </c>
      <c r="E26" s="61" t="s">
        <v>450</v>
      </c>
      <c r="F26" s="62" t="s">
        <v>38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6"/>
      <c r="P26" s="3" t="str">
        <f t="shared" si="3"/>
        <v>หญิง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8" customHeight="1" x14ac:dyDescent="0.35">
      <c r="A27" s="3"/>
      <c r="B27" s="11">
        <v>20</v>
      </c>
      <c r="C27" s="59" t="s">
        <v>506</v>
      </c>
      <c r="D27" s="60" t="s">
        <v>4</v>
      </c>
      <c r="E27" s="61" t="s">
        <v>451</v>
      </c>
      <c r="F27" s="62" t="s">
        <v>452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6"/>
      <c r="P27" s="3" t="str">
        <f t="shared" si="3"/>
        <v>หญิง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" customHeight="1" x14ac:dyDescent="0.35">
      <c r="A28" s="3"/>
      <c r="B28" s="11">
        <v>21</v>
      </c>
      <c r="C28" s="59" t="s">
        <v>507</v>
      </c>
      <c r="D28" s="60" t="s">
        <v>4</v>
      </c>
      <c r="E28" s="61" t="s">
        <v>453</v>
      </c>
      <c r="F28" s="62" t="s">
        <v>454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(ว่าที่ ร.ต.หญิงจิราภรณ์  สีดำ)</v>
      </c>
      <c r="L28" s="38"/>
      <c r="M28" s="3"/>
      <c r="N28" s="3"/>
      <c r="O28" s="36"/>
      <c r="P28" s="3" t="str">
        <f t="shared" si="3"/>
        <v>หญิง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8" customHeight="1" x14ac:dyDescent="0.35">
      <c r="A29" s="3"/>
      <c r="B29" s="11">
        <v>22</v>
      </c>
      <c r="C29" s="59" t="s">
        <v>508</v>
      </c>
      <c r="D29" s="60" t="s">
        <v>4</v>
      </c>
      <c r="E29" s="61" t="s">
        <v>455</v>
      </c>
      <c r="F29" s="62" t="s">
        <v>456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6"/>
      <c r="P29" s="3" t="str">
        <f t="shared" si="3"/>
        <v>หญิง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8" customHeight="1" x14ac:dyDescent="0.35">
      <c r="A30" s="3"/>
      <c r="B30" s="11">
        <v>23</v>
      </c>
      <c r="C30" s="59" t="s">
        <v>509</v>
      </c>
      <c r="D30" s="60" t="s">
        <v>4</v>
      </c>
      <c r="E30" s="61" t="s">
        <v>457</v>
      </c>
      <c r="F30" s="62" t="s">
        <v>458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6"/>
      <c r="P30" s="3" t="str">
        <f t="shared" si="3"/>
        <v>หญิง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8" customHeight="1" x14ac:dyDescent="0.35">
      <c r="A31" s="3"/>
      <c r="B31" s="11">
        <v>24</v>
      </c>
      <c r="C31" s="59" t="s">
        <v>510</v>
      </c>
      <c r="D31" s="60" t="s">
        <v>4</v>
      </c>
      <c r="E31" s="61" t="s">
        <v>459</v>
      </c>
      <c r="F31" s="62" t="s">
        <v>460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6"/>
      <c r="P31" s="3" t="str">
        <f t="shared" si="3"/>
        <v>หญิง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8" customHeight="1" x14ac:dyDescent="0.35">
      <c r="A32" s="3"/>
      <c r="B32" s="11">
        <v>25</v>
      </c>
      <c r="C32" s="59" t="s">
        <v>511</v>
      </c>
      <c r="D32" s="60" t="s">
        <v>4</v>
      </c>
      <c r="E32" s="61" t="s">
        <v>461</v>
      </c>
      <c r="F32" s="62" t="s">
        <v>462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6"/>
      <c r="P32" s="3" t="str">
        <f t="shared" si="3"/>
        <v>หญิง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8" customHeight="1" x14ac:dyDescent="0.35">
      <c r="A33" s="3"/>
      <c r="B33" s="11">
        <v>26</v>
      </c>
      <c r="C33" s="59" t="s">
        <v>512</v>
      </c>
      <c r="D33" s="60" t="s">
        <v>4</v>
      </c>
      <c r="E33" s="61" t="s">
        <v>463</v>
      </c>
      <c r="F33" s="62" t="s">
        <v>38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6"/>
      <c r="P33" s="3" t="str">
        <f t="shared" si="3"/>
        <v>หญิง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8" customHeight="1" x14ac:dyDescent="0.35">
      <c r="A34" s="3"/>
      <c r="B34" s="11">
        <v>27</v>
      </c>
      <c r="C34" s="59" t="s">
        <v>513</v>
      </c>
      <c r="D34" s="60" t="s">
        <v>4</v>
      </c>
      <c r="E34" s="61" t="s">
        <v>464</v>
      </c>
      <c r="F34" s="62" t="s">
        <v>38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6"/>
      <c r="P34" s="3" t="str">
        <f t="shared" si="3"/>
        <v>หญิง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8" customHeight="1" x14ac:dyDescent="0.35">
      <c r="A35" s="3"/>
      <c r="B35" s="11">
        <v>28</v>
      </c>
      <c r="C35" s="59" t="s">
        <v>514</v>
      </c>
      <c r="D35" s="60" t="s">
        <v>4</v>
      </c>
      <c r="E35" s="61" t="s">
        <v>33</v>
      </c>
      <c r="F35" s="62" t="s">
        <v>465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6"/>
      <c r="P35" s="3" t="str">
        <f t="shared" si="3"/>
        <v>หญิง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8" customHeight="1" x14ac:dyDescent="0.35">
      <c r="A36" s="3"/>
      <c r="B36" s="11">
        <v>29</v>
      </c>
      <c r="C36" s="59" t="s">
        <v>515</v>
      </c>
      <c r="D36" s="60" t="s">
        <v>4</v>
      </c>
      <c r="E36" s="61" t="s">
        <v>466</v>
      </c>
      <c r="F36" s="62" t="s">
        <v>467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6"/>
      <c r="P36" s="3" t="str">
        <f t="shared" si="3"/>
        <v>หญิง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8" customHeight="1" x14ac:dyDescent="0.35">
      <c r="A37" s="3"/>
      <c r="B37" s="11">
        <v>30</v>
      </c>
      <c r="C37" s="59" t="s">
        <v>516</v>
      </c>
      <c r="D37" s="60" t="s">
        <v>4</v>
      </c>
      <c r="E37" s="61" t="s">
        <v>468</v>
      </c>
      <c r="F37" s="62" t="s">
        <v>469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6"/>
      <c r="P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8" customHeight="1" x14ac:dyDescent="0.35">
      <c r="A38" s="3"/>
      <c r="B38" s="97">
        <v>31</v>
      </c>
      <c r="C38" s="59" t="s">
        <v>517</v>
      </c>
      <c r="D38" s="60" t="s">
        <v>4</v>
      </c>
      <c r="E38" s="61" t="s">
        <v>470</v>
      </c>
      <c r="F38" s="62" t="s">
        <v>471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6"/>
      <c r="P38" s="3" t="str">
        <f t="shared" si="3"/>
        <v>หญิง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8" customHeight="1" x14ac:dyDescent="0.35">
      <c r="A39" s="3"/>
      <c r="B39" s="97">
        <v>32</v>
      </c>
      <c r="C39" s="63" t="s">
        <v>518</v>
      </c>
      <c r="D39" s="60" t="s">
        <v>4</v>
      </c>
      <c r="E39" s="64" t="s">
        <v>472</v>
      </c>
      <c r="F39" s="65" t="s">
        <v>473</v>
      </c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6"/>
      <c r="P39" s="3" t="str">
        <f t="shared" si="3"/>
        <v>หญิง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6.5" customHeight="1" x14ac:dyDescent="0.35">
      <c r="A40" s="3"/>
      <c r="B40" s="97">
        <v>33</v>
      </c>
      <c r="C40" s="59" t="s">
        <v>519</v>
      </c>
      <c r="D40" s="60" t="s">
        <v>4</v>
      </c>
      <c r="E40" s="61" t="s">
        <v>474</v>
      </c>
      <c r="F40" s="62" t="s">
        <v>475</v>
      </c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6"/>
      <c r="P40" s="3" t="str">
        <f t="shared" si="3"/>
        <v>หญิง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6.5" customHeight="1" x14ac:dyDescent="0.35">
      <c r="A41" s="3"/>
      <c r="B41" s="97">
        <v>34</v>
      </c>
      <c r="C41" s="63" t="s">
        <v>520</v>
      </c>
      <c r="D41" s="60" t="s">
        <v>4</v>
      </c>
      <c r="E41" s="64" t="s">
        <v>476</v>
      </c>
      <c r="F41" s="65" t="s">
        <v>144</v>
      </c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6"/>
      <c r="P41" s="3" t="str">
        <f t="shared" si="3"/>
        <v>หญิง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6.5" customHeight="1" x14ac:dyDescent="0.35">
      <c r="A42" s="3"/>
      <c r="B42" s="97">
        <v>35</v>
      </c>
      <c r="C42" s="59" t="s">
        <v>521</v>
      </c>
      <c r="D42" s="60" t="s">
        <v>4</v>
      </c>
      <c r="E42" s="61" t="s">
        <v>477</v>
      </c>
      <c r="F42" s="62" t="s">
        <v>478</v>
      </c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6"/>
      <c r="P42" s="3" t="str">
        <f t="shared" si="3"/>
        <v>หญิง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6.5" customHeight="1" x14ac:dyDescent="0.35">
      <c r="A43" s="3"/>
      <c r="B43" s="97">
        <v>36</v>
      </c>
      <c r="C43" s="63" t="s">
        <v>522</v>
      </c>
      <c r="D43" s="60" t="s">
        <v>4</v>
      </c>
      <c r="E43" s="64" t="s">
        <v>35</v>
      </c>
      <c r="F43" s="65" t="s">
        <v>479</v>
      </c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6"/>
      <c r="P43" s="3" t="str">
        <f t="shared" si="3"/>
        <v>หญิง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6.5" customHeight="1" x14ac:dyDescent="0.35">
      <c r="A44" s="3"/>
      <c r="B44" s="97">
        <v>37</v>
      </c>
      <c r="C44" s="59" t="s">
        <v>523</v>
      </c>
      <c r="D44" s="60" t="s">
        <v>4</v>
      </c>
      <c r="E44" s="61" t="s">
        <v>480</v>
      </c>
      <c r="F44" s="62" t="s">
        <v>481</v>
      </c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6"/>
      <c r="P44" s="3" t="str">
        <f t="shared" si="3"/>
        <v>หญิง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6.5" customHeight="1" x14ac:dyDescent="0.35">
      <c r="A45" s="3"/>
      <c r="B45" s="97">
        <v>38</v>
      </c>
      <c r="C45" s="63" t="s">
        <v>524</v>
      </c>
      <c r="D45" s="60" t="s">
        <v>4</v>
      </c>
      <c r="E45" s="64" t="s">
        <v>482</v>
      </c>
      <c r="F45" s="65" t="s">
        <v>483</v>
      </c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6"/>
      <c r="P45" s="3" t="str">
        <f t="shared" si="3"/>
        <v>หญิง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6.5" customHeight="1" x14ac:dyDescent="0.35">
      <c r="A46" s="3"/>
      <c r="B46" s="97">
        <v>39</v>
      </c>
      <c r="C46" s="59" t="s">
        <v>525</v>
      </c>
      <c r="D46" s="60" t="s">
        <v>4</v>
      </c>
      <c r="E46" s="61" t="s">
        <v>484</v>
      </c>
      <c r="F46" s="62" t="s">
        <v>485</v>
      </c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6"/>
      <c r="P46" s="3" t="str">
        <f t="shared" si="3"/>
        <v>หญิง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6.5" customHeight="1" x14ac:dyDescent="0.35">
      <c r="A47" s="3"/>
      <c r="B47" s="97">
        <v>40</v>
      </c>
      <c r="C47" s="63" t="s">
        <v>526</v>
      </c>
      <c r="D47" s="60" t="s">
        <v>2</v>
      </c>
      <c r="E47" s="64" t="s">
        <v>486</v>
      </c>
      <c r="F47" s="65" t="s">
        <v>487</v>
      </c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6"/>
      <c r="P47" s="3" t="str">
        <f t="shared" si="3"/>
        <v>ชาย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8" customHeight="1" x14ac:dyDescent="0.35">
      <c r="A48" s="3"/>
      <c r="B48" s="97">
        <v>41</v>
      </c>
      <c r="C48" s="63"/>
      <c r="D48" s="60"/>
      <c r="E48" s="64"/>
      <c r="F48" s="65"/>
      <c r="G48" s="79"/>
      <c r="H48" s="45" t="str">
        <f t="shared" ref="H48" si="5">IF(O48="มส","มส",IF(O48="ร","ร",IF(G48&lt;=0,"-",IF(G48&lt;=49,"0",IF(G48&lt;=54,"1",IF(G48&lt;=59,"1.5",IF(G48&lt;=64,"2",IF(G48&lt;=69,"2.5",IF(G48&lt;=74,"3",IF(G48&lt;=79,"3.5",IF(G48&lt;=100,"4")))))))))))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6"/>
      <c r="P48" s="3" t="b">
        <f t="shared" ref="P48" si="6">IF(LEFT(D48,7)="เด็กชาย","ชาย",IF(LEFT(D48,8)="เด็กหญิง","หญิง",IF(LEFT(D48,3)="นาย","ชาย",IF(LEFT(D48,6)="นางสาว","หญิง"))))</f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">
      <c r="A67" s="3"/>
      <c r="B67" s="3"/>
      <c r="C67" s="3" t="s">
        <v>19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">
      <c r="A68" s="3"/>
      <c r="B68" s="3"/>
      <c r="C68" s="3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7:38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7:38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7:38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7:38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7:38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7:38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7:38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7:38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7:38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7:38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7:38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7:38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7:38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7:38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7:38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7:38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7:38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7:38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7:38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7:38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7:38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7:38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7:38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7:38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7:38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7:38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7:38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7:38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7:38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7:38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7:38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7:38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7:38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7:38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7:38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7:38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7:38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7:38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7:38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7:38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7:38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7:38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7:38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7:38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7:38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7:38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7:38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7:38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7:38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7:38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7:38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7:38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7:38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7:38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7:38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7:38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7:38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7:38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7:38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7:38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7:38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7:38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7:38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7:38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7:38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7:38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7:38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7:38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7:38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7:38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7:38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7:38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7:38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7:38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7:38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7:38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7:38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7:38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7:38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7:38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7:38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7:38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7:38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7:38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7:38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7:38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7:38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7:38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7:38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7:38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7:38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7:38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7:38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7:38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7:38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7:38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7:3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7:3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7:3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7:3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7:3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7:3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7:3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7:3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7:3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7:3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7:3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7:3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7:3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7:3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7:3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7:3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7:3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7:3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7:3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7:3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7:3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7:3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7:3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7:3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7:3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7:3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7:3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7:3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7:3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7:3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7:3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7:3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7:3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7:3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7:3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7:3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7:3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7:38" x14ac:dyDescent="0.2">
      <c r="G310" s="3"/>
      <c r="H310" s="3"/>
      <c r="I310" s="3"/>
      <c r="J310" s="3"/>
      <c r="K310" s="3"/>
      <c r="L310" s="3"/>
      <c r="M310" s="3"/>
      <c r="N310" s="3"/>
      <c r="O310" s="3"/>
    </row>
    <row r="311" spans="7:38" x14ac:dyDescent="0.2">
      <c r="G311" s="3"/>
      <c r="H311" s="3"/>
      <c r="I311" s="3"/>
      <c r="J311" s="3"/>
      <c r="K311" s="3"/>
      <c r="L311" s="3"/>
      <c r="M311" s="3"/>
      <c r="N311" s="3"/>
      <c r="O311" s="3"/>
    </row>
    <row r="312" spans="7:38" x14ac:dyDescent="0.2">
      <c r="G312" s="3"/>
      <c r="H312" s="3"/>
      <c r="I312" s="3"/>
      <c r="J312" s="3"/>
      <c r="K312" s="3"/>
      <c r="L312" s="3"/>
      <c r="M312" s="3"/>
      <c r="N312" s="3"/>
      <c r="O312" s="3"/>
    </row>
    <row r="313" spans="7:38" x14ac:dyDescent="0.2">
      <c r="G313" s="3"/>
      <c r="H313" s="3"/>
      <c r="I313" s="3"/>
      <c r="J313" s="3"/>
      <c r="K313" s="3"/>
      <c r="L313" s="3"/>
      <c r="M313" s="3"/>
      <c r="N313" s="3"/>
      <c r="O313" s="3"/>
    </row>
    <row r="314" spans="7:38" x14ac:dyDescent="0.2">
      <c r="G314" s="3"/>
      <c r="H314" s="3"/>
      <c r="I314" s="3"/>
      <c r="J314" s="3"/>
      <c r="K314" s="3"/>
      <c r="L314" s="3"/>
      <c r="M314" s="3"/>
      <c r="N314" s="3"/>
      <c r="O314" s="3"/>
    </row>
    <row r="315" spans="7:38" x14ac:dyDescent="0.2">
      <c r="G315" s="3"/>
      <c r="H315" s="3"/>
      <c r="I315" s="3"/>
      <c r="J315" s="3"/>
      <c r="K315" s="3"/>
      <c r="L315" s="3"/>
      <c r="M315" s="3"/>
      <c r="N315" s="3"/>
      <c r="O315" s="3"/>
    </row>
    <row r="316" spans="7:38" x14ac:dyDescent="0.2">
      <c r="G316" s="3"/>
      <c r="H316" s="3"/>
      <c r="I316" s="3"/>
      <c r="J316" s="3"/>
      <c r="K316" s="3"/>
      <c r="L316" s="3"/>
      <c r="M316" s="3"/>
      <c r="N316" s="3"/>
      <c r="O316" s="3"/>
    </row>
    <row r="317" spans="7:38" x14ac:dyDescent="0.2">
      <c r="G317" s="3"/>
      <c r="H317" s="3"/>
      <c r="I317" s="3"/>
      <c r="J317" s="3"/>
      <c r="K317" s="3"/>
      <c r="L317" s="3"/>
      <c r="M317" s="3"/>
      <c r="N317" s="3"/>
      <c r="O317" s="3"/>
    </row>
    <row r="318" spans="7:38" x14ac:dyDescent="0.2">
      <c r="G318" s="3"/>
      <c r="H318" s="3"/>
      <c r="I318" s="3"/>
      <c r="J318" s="3"/>
      <c r="K318" s="3"/>
      <c r="L318" s="3"/>
      <c r="M318" s="3"/>
      <c r="N318" s="3"/>
      <c r="O318" s="3"/>
    </row>
    <row r="319" spans="7:38" x14ac:dyDescent="0.2">
      <c r="G319" s="3"/>
      <c r="H319" s="3"/>
      <c r="I319" s="3"/>
      <c r="J319" s="3"/>
      <c r="K319" s="3"/>
      <c r="L319" s="3"/>
      <c r="M319" s="3"/>
      <c r="N319" s="3"/>
      <c r="O319" s="3"/>
    </row>
    <row r="320" spans="7:38" x14ac:dyDescent="0.2">
      <c r="G320" s="3"/>
      <c r="H320" s="3"/>
      <c r="I320" s="3"/>
      <c r="J320" s="3"/>
      <c r="K320" s="3"/>
      <c r="L320" s="3"/>
      <c r="M320" s="3"/>
      <c r="N320" s="3"/>
      <c r="O320" s="3"/>
    </row>
    <row r="321" spans="7:15" x14ac:dyDescent="0.2">
      <c r="G321" s="3"/>
      <c r="H321" s="3"/>
      <c r="I321" s="3"/>
      <c r="J321" s="3"/>
      <c r="K321" s="3"/>
      <c r="L321" s="3"/>
      <c r="M321" s="3"/>
      <c r="N321" s="3"/>
      <c r="O321" s="3"/>
    </row>
    <row r="322" spans="7:15" x14ac:dyDescent="0.2">
      <c r="G322" s="3"/>
      <c r="H322" s="3"/>
      <c r="I322" s="3"/>
      <c r="J322" s="3"/>
      <c r="K322" s="3"/>
      <c r="L322" s="3"/>
      <c r="M322" s="3"/>
      <c r="N322" s="3"/>
      <c r="O322" s="3"/>
    </row>
    <row r="323" spans="7:15" x14ac:dyDescent="0.2">
      <c r="G323" s="3"/>
      <c r="H323" s="3"/>
      <c r="I323" s="3"/>
      <c r="J323" s="3"/>
      <c r="K323" s="3"/>
      <c r="L323" s="3"/>
      <c r="M323" s="3"/>
      <c r="N323" s="3"/>
      <c r="O323" s="3"/>
    </row>
    <row r="324" spans="7:15" x14ac:dyDescent="0.2">
      <c r="G324" s="3"/>
      <c r="H324" s="3"/>
      <c r="I324" s="3"/>
      <c r="J324" s="3"/>
      <c r="K324" s="3"/>
      <c r="L324" s="3"/>
      <c r="M324" s="3"/>
      <c r="N324" s="3"/>
      <c r="O324" s="3"/>
    </row>
    <row r="325" spans="7:15" x14ac:dyDescent="0.2">
      <c r="G325" s="3"/>
      <c r="H325" s="3"/>
      <c r="I325" s="3"/>
      <c r="J325" s="3"/>
      <c r="K325" s="3"/>
      <c r="L325" s="3"/>
      <c r="M325" s="3"/>
      <c r="N325" s="3"/>
      <c r="O325" s="3"/>
    </row>
    <row r="326" spans="7:15" x14ac:dyDescent="0.2">
      <c r="G326" s="3"/>
      <c r="H326" s="3"/>
      <c r="I326" s="3"/>
      <c r="J326" s="3"/>
      <c r="K326" s="3"/>
      <c r="L326" s="3"/>
      <c r="M326" s="3"/>
      <c r="N326" s="3"/>
      <c r="O326" s="3"/>
    </row>
    <row r="327" spans="7:15" x14ac:dyDescent="0.2">
      <c r="G327" s="3"/>
      <c r="H327" s="3"/>
      <c r="I327" s="3"/>
      <c r="J327" s="3"/>
      <c r="K327" s="3"/>
      <c r="L327" s="3"/>
      <c r="M327" s="3"/>
      <c r="N327" s="3"/>
      <c r="O327" s="3"/>
    </row>
    <row r="328" spans="7:15" x14ac:dyDescent="0.2">
      <c r="G328" s="3"/>
      <c r="H328" s="3"/>
      <c r="I328" s="3"/>
      <c r="J328" s="3"/>
      <c r="K328" s="3"/>
      <c r="L328" s="3"/>
      <c r="M328" s="3"/>
      <c r="N328" s="3"/>
      <c r="O328" s="3"/>
    </row>
    <row r="329" spans="7:15" x14ac:dyDescent="0.2">
      <c r="G329" s="3"/>
      <c r="H329" s="3"/>
      <c r="I329" s="3"/>
      <c r="J329" s="3"/>
      <c r="K329" s="3"/>
      <c r="L329" s="3"/>
      <c r="M329" s="3"/>
      <c r="N329" s="3"/>
      <c r="O329" s="3"/>
    </row>
    <row r="330" spans="7:15" x14ac:dyDescent="0.2">
      <c r="G330" s="3"/>
      <c r="H330" s="3"/>
      <c r="I330" s="3"/>
      <c r="J330" s="3"/>
      <c r="K330" s="3"/>
      <c r="L330" s="3"/>
      <c r="M330" s="3"/>
      <c r="N330" s="3"/>
      <c r="O330" s="3"/>
    </row>
    <row r="331" spans="7:15" x14ac:dyDescent="0.2">
      <c r="G331" s="3"/>
      <c r="H331" s="3"/>
      <c r="I331" s="3"/>
      <c r="J331" s="3"/>
      <c r="K331" s="3"/>
      <c r="L331" s="3"/>
      <c r="M331" s="3"/>
      <c r="N331" s="3"/>
      <c r="O331" s="3"/>
    </row>
    <row r="332" spans="7:15" x14ac:dyDescent="0.2">
      <c r="G332" s="3"/>
      <c r="H332" s="3"/>
      <c r="I332" s="3"/>
      <c r="J332" s="3"/>
      <c r="K332" s="3"/>
      <c r="L332" s="3"/>
      <c r="M332" s="3"/>
      <c r="N332" s="3"/>
      <c r="O332" s="3"/>
    </row>
    <row r="333" spans="7:15" x14ac:dyDescent="0.2">
      <c r="G333" s="3"/>
      <c r="H333" s="3"/>
      <c r="I333" s="3"/>
      <c r="J333" s="3"/>
      <c r="K333" s="3"/>
      <c r="L333" s="3"/>
      <c r="M333" s="3"/>
      <c r="N333" s="3"/>
      <c r="O333" s="3"/>
    </row>
    <row r="334" spans="7:15" x14ac:dyDescent="0.2">
      <c r="G334" s="3"/>
      <c r="H334" s="3"/>
      <c r="I334" s="3"/>
      <c r="J334" s="3"/>
      <c r="K334" s="3"/>
      <c r="L334" s="3"/>
      <c r="M334" s="3"/>
      <c r="N334" s="3"/>
      <c r="O334" s="3"/>
    </row>
    <row r="335" spans="7:15" x14ac:dyDescent="0.2">
      <c r="G335" s="3"/>
      <c r="H335" s="3"/>
      <c r="I335" s="3"/>
      <c r="J335" s="3"/>
      <c r="K335" s="3"/>
      <c r="L335" s="3"/>
      <c r="M335" s="3"/>
      <c r="N335" s="3"/>
      <c r="O335" s="3"/>
    </row>
    <row r="336" spans="7:15" x14ac:dyDescent="0.2">
      <c r="G336" s="3"/>
      <c r="H336" s="3"/>
      <c r="I336" s="3"/>
      <c r="J336" s="3"/>
      <c r="K336" s="3"/>
      <c r="L336" s="3"/>
      <c r="M336" s="3"/>
      <c r="N336" s="3"/>
      <c r="O336" s="3"/>
    </row>
    <row r="337" spans="7:15" x14ac:dyDescent="0.2">
      <c r="G337" s="3"/>
      <c r="H337" s="3"/>
      <c r="I337" s="3"/>
      <c r="J337" s="3"/>
      <c r="K337" s="3"/>
      <c r="L337" s="3"/>
      <c r="M337" s="3"/>
      <c r="N337" s="3"/>
      <c r="O337" s="3"/>
    </row>
    <row r="338" spans="7:15" x14ac:dyDescent="0.2">
      <c r="G338" s="3"/>
      <c r="H338" s="3"/>
      <c r="I338" s="3"/>
      <c r="J338" s="3"/>
      <c r="K338" s="3"/>
      <c r="L338" s="3"/>
      <c r="M338" s="3"/>
      <c r="N338" s="3"/>
      <c r="O338" s="3"/>
    </row>
    <row r="339" spans="7:15" x14ac:dyDescent="0.2">
      <c r="G339" s="3"/>
      <c r="H339" s="3"/>
      <c r="I339" s="3"/>
      <c r="J339" s="3"/>
      <c r="K339" s="3"/>
      <c r="L339" s="3"/>
      <c r="M339" s="3"/>
      <c r="N339" s="3"/>
      <c r="O339" s="3"/>
    </row>
    <row r="340" spans="7:15" x14ac:dyDescent="0.2">
      <c r="G340" s="3"/>
      <c r="H340" s="3"/>
      <c r="I340" s="3"/>
      <c r="J340" s="3"/>
      <c r="K340" s="3"/>
      <c r="L340" s="3"/>
      <c r="M340" s="3"/>
      <c r="N340" s="3"/>
      <c r="O340" s="3"/>
    </row>
    <row r="341" spans="7:15" x14ac:dyDescent="0.2">
      <c r="G341" s="3"/>
      <c r="H341" s="3"/>
      <c r="I341" s="3"/>
      <c r="J341" s="3"/>
      <c r="K341" s="3"/>
      <c r="L341" s="3"/>
      <c r="M341" s="3"/>
      <c r="N341" s="3"/>
      <c r="O341" s="3"/>
    </row>
    <row r="342" spans="7:15" x14ac:dyDescent="0.2">
      <c r="G342" s="3"/>
      <c r="H342" s="3"/>
      <c r="I342" s="3"/>
      <c r="J342" s="3"/>
      <c r="K342" s="3"/>
      <c r="L342" s="3"/>
      <c r="M342" s="3"/>
      <c r="N342" s="3"/>
      <c r="O342" s="3"/>
    </row>
    <row r="343" spans="7:15" x14ac:dyDescent="0.2">
      <c r="G343" s="3"/>
      <c r="H343" s="3"/>
      <c r="I343" s="3"/>
      <c r="J343" s="3"/>
      <c r="K343" s="3"/>
      <c r="L343" s="3"/>
      <c r="M343" s="3"/>
      <c r="N343" s="3"/>
      <c r="O343" s="3"/>
    </row>
    <row r="344" spans="7:15" x14ac:dyDescent="0.2">
      <c r="G344" s="3"/>
      <c r="H344" s="3"/>
      <c r="I344" s="3"/>
      <c r="J344" s="3"/>
      <c r="K344" s="3"/>
      <c r="L344" s="3"/>
      <c r="M344" s="3"/>
      <c r="N344" s="3"/>
      <c r="O344" s="3"/>
    </row>
    <row r="345" spans="7:15" x14ac:dyDescent="0.2">
      <c r="G345" s="3"/>
      <c r="H345" s="3"/>
      <c r="I345" s="3"/>
      <c r="J345" s="3"/>
      <c r="K345" s="3"/>
      <c r="L345" s="3"/>
      <c r="M345" s="3"/>
      <c r="N345" s="3"/>
      <c r="O345" s="3"/>
    </row>
    <row r="346" spans="7:15" x14ac:dyDescent="0.2">
      <c r="G346" s="3"/>
      <c r="H346" s="3"/>
      <c r="I346" s="3"/>
      <c r="J346" s="3"/>
      <c r="K346" s="3"/>
      <c r="L346" s="3"/>
      <c r="M346" s="3"/>
      <c r="N346" s="3"/>
      <c r="O346" s="3"/>
    </row>
    <row r="347" spans="7:15" x14ac:dyDescent="0.2">
      <c r="G347" s="3"/>
      <c r="H347" s="3"/>
      <c r="I347" s="3"/>
      <c r="J347" s="3"/>
      <c r="K347" s="3"/>
      <c r="L347" s="3"/>
      <c r="M347" s="3"/>
      <c r="N347" s="3"/>
      <c r="O347" s="3"/>
    </row>
    <row r="348" spans="7:15" x14ac:dyDescent="0.2">
      <c r="G348" s="3"/>
      <c r="H348" s="3"/>
      <c r="I348" s="3"/>
      <c r="J348" s="3"/>
      <c r="K348" s="3"/>
      <c r="L348" s="3"/>
      <c r="M348" s="3"/>
      <c r="N348" s="3"/>
      <c r="O348" s="3"/>
    </row>
    <row r="349" spans="7:15" x14ac:dyDescent="0.2">
      <c r="G349" s="3"/>
      <c r="H349" s="3"/>
      <c r="I349" s="3"/>
      <c r="J349" s="3"/>
      <c r="K349" s="3"/>
      <c r="L349" s="3"/>
      <c r="M349" s="3"/>
      <c r="N349" s="3"/>
      <c r="O349" s="3"/>
    </row>
    <row r="350" spans="7:15" x14ac:dyDescent="0.2">
      <c r="G350" s="3"/>
      <c r="H350" s="3"/>
      <c r="I350" s="3"/>
      <c r="J350" s="3"/>
      <c r="K350" s="3"/>
      <c r="L350" s="3"/>
      <c r="M350" s="3"/>
      <c r="N350" s="3"/>
      <c r="O350" s="3"/>
    </row>
    <row r="351" spans="7:15" x14ac:dyDescent="0.2">
      <c r="G351" s="3"/>
      <c r="H351" s="3"/>
      <c r="I351" s="3"/>
      <c r="J351" s="3"/>
      <c r="K351" s="3"/>
      <c r="L351" s="3"/>
      <c r="M351" s="3"/>
      <c r="N351" s="3"/>
      <c r="O351" s="3"/>
    </row>
    <row r="352" spans="7:15" x14ac:dyDescent="0.2">
      <c r="G352" s="3"/>
      <c r="H352" s="3"/>
      <c r="I352" s="3"/>
      <c r="J352" s="3"/>
      <c r="K352" s="3"/>
      <c r="L352" s="3"/>
      <c r="M352" s="3"/>
      <c r="N352" s="3"/>
      <c r="O352" s="3"/>
    </row>
    <row r="353" spans="7:15" x14ac:dyDescent="0.2">
      <c r="G353" s="3"/>
      <c r="H353" s="3"/>
      <c r="I353" s="3"/>
      <c r="J353" s="3"/>
      <c r="K353" s="3"/>
      <c r="L353" s="3"/>
      <c r="M353" s="3"/>
      <c r="N353" s="3"/>
      <c r="O353" s="3"/>
    </row>
  </sheetData>
  <sheetProtection algorithmName="SHA-512" hashValue="jGCCe52wnBMj0ufVVcD6A3nj3Ur7dndnjmKL1exyfr6ehX58mKSOzhVL/uvsju0sOSJpOFbZi/I4rw+35ht/ng==" saltValue="ysYL3XgEdI25IkWSDmwXMA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S13:U13"/>
    <mergeCell ref="V13:X13"/>
    <mergeCell ref="Y13:AB13"/>
    <mergeCell ref="S14:U14"/>
    <mergeCell ref="V14:X14"/>
    <mergeCell ref="Y14:AB14"/>
    <mergeCell ref="S15:U15"/>
    <mergeCell ref="V15:X15"/>
    <mergeCell ref="Y15:AB15"/>
    <mergeCell ref="R17:S17"/>
    <mergeCell ref="R18:AB18"/>
    <mergeCell ref="S22:U22"/>
    <mergeCell ref="R23:S23"/>
    <mergeCell ref="T23:U23"/>
    <mergeCell ref="V23:X23"/>
    <mergeCell ref="Y23:AB23"/>
  </mergeCells>
  <dataValidations count="2">
    <dataValidation type="list" allowBlank="1" showInputMessage="1" showErrorMessage="1" sqref="O8:O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topLeftCell="A34" zoomScaleNormal="100" workbookViewId="0">
      <selection activeCell="M9" sqref="M9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9.875" customWidth="1"/>
    <col min="7" max="7" width="6.375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3" s="1" customFormat="1" ht="23.25" x14ac:dyDescent="0.35">
      <c r="A1" s="35"/>
      <c r="B1" s="34"/>
      <c r="C1" s="34"/>
      <c r="D1" s="34"/>
      <c r="E1" s="34" t="s">
        <v>87</v>
      </c>
      <c r="F1" s="34"/>
      <c r="G1" s="34"/>
      <c r="H1" s="34"/>
      <c r="I1" s="34" t="str">
        <f>กรอกข้อมูล!C4</f>
        <v>ภาษาไทย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53" s="1" customFormat="1" ht="23.25" x14ac:dyDescent="0.35">
      <c r="A2" s="35"/>
      <c r="B2" s="34"/>
      <c r="C2" s="34"/>
      <c r="D2" s="34" t="s">
        <v>99</v>
      </c>
      <c r="E2" s="34"/>
      <c r="F2" s="34"/>
      <c r="G2" s="34" t="str">
        <f>กรอกข้อมูล!H6</f>
        <v>1/4</v>
      </c>
      <c r="H2" s="34" t="s">
        <v>95</v>
      </c>
      <c r="I2" s="34"/>
      <c r="J2" s="34">
        <f>กรอกข้อมูล!C7</f>
        <v>1</v>
      </c>
      <c r="K2" s="34" t="s">
        <v>96</v>
      </c>
      <c r="L2" s="34"/>
      <c r="M2" s="71">
        <f>กรอกข้อมูล!C8</f>
        <v>2563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53" s="1" customFormat="1" ht="20.25" customHeight="1" x14ac:dyDescent="0.35">
      <c r="A3" s="35"/>
      <c r="B3" s="34"/>
      <c r="C3" s="34"/>
      <c r="D3" s="34" t="s">
        <v>97</v>
      </c>
      <c r="E3" s="34" t="str">
        <f>กรอกข้อมูล!C9</f>
        <v>ทดสอบครั้งที่ 1</v>
      </c>
      <c r="F3" s="34"/>
      <c r="G3" s="34"/>
      <c r="H3" s="34" t="s">
        <v>88</v>
      </c>
      <c r="I3" s="34"/>
      <c r="J3" s="34" t="str">
        <f>กรอกข้อมูล!C10</f>
        <v xml:space="preserve"> A 23101</v>
      </c>
      <c r="K3" s="34" t="s">
        <v>89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s="1" customFormat="1" ht="20.25" customHeight="1" x14ac:dyDescent="0.35">
      <c r="A4" s="35"/>
      <c r="B4" s="148" t="s">
        <v>635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9"/>
      <c r="P4" s="66" t="s">
        <v>348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5.7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90"/>
      <c r="P5" s="68" t="s">
        <v>347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35">
      <c r="A6" s="3"/>
      <c r="B6" s="147" t="s">
        <v>0</v>
      </c>
      <c r="C6" s="139" t="s">
        <v>1</v>
      </c>
      <c r="D6" s="133" t="s">
        <v>12</v>
      </c>
      <c r="E6" s="134"/>
      <c r="F6" s="134"/>
      <c r="G6" s="137" t="s">
        <v>13</v>
      </c>
      <c r="H6" s="139" t="s">
        <v>14</v>
      </c>
      <c r="I6" s="141"/>
      <c r="J6" s="142"/>
      <c r="K6" s="141"/>
      <c r="L6" s="142"/>
      <c r="M6" s="3"/>
      <c r="N6" s="3"/>
      <c r="O6" s="3"/>
      <c r="P6" s="68" t="s">
        <v>350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349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35">
      <c r="A8" s="3"/>
      <c r="B8" s="11">
        <v>1</v>
      </c>
      <c r="C8" s="59" t="s">
        <v>527</v>
      </c>
      <c r="D8" s="60" t="s">
        <v>2</v>
      </c>
      <c r="E8" s="61" t="s">
        <v>528</v>
      </c>
      <c r="F8" s="62" t="s">
        <v>126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5"/>
      <c r="S8" s="39" t="s">
        <v>345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19</v>
      </c>
      <c r="AC8" s="39" t="s">
        <v>42</v>
      </c>
      <c r="AD8" s="55" t="s">
        <v>41</v>
      </c>
      <c r="AE8" s="3" t="s">
        <v>46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35">
      <c r="A9" s="3"/>
      <c r="B9" s="11">
        <v>2</v>
      </c>
      <c r="C9" s="59" t="s">
        <v>529</v>
      </c>
      <c r="D9" s="60" t="s">
        <v>2</v>
      </c>
      <c r="E9" s="61" t="s">
        <v>530</v>
      </c>
      <c r="F9" s="62" t="s">
        <v>531</v>
      </c>
      <c r="G9" s="79"/>
      <c r="H9" s="45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44</v>
      </c>
      <c r="K9" s="47"/>
      <c r="L9" s="48">
        <f>S11</f>
        <v>0</v>
      </c>
      <c r="M9" s="49" t="s">
        <v>45</v>
      </c>
      <c r="N9" s="3"/>
      <c r="O9" s="3"/>
      <c r="P9" s="36"/>
      <c r="Q9" s="3" t="str">
        <f t="shared" si="0"/>
        <v>ชาย</v>
      </c>
      <c r="R9" s="55" t="s">
        <v>15</v>
      </c>
      <c r="S9" s="55">
        <f>SUM(K16:K25)</f>
        <v>0</v>
      </c>
      <c r="T9" s="55">
        <f>COUNTIFS($Q$8:$Q$49,"ชาย",$H$8:$H$49,4)</f>
        <v>0</v>
      </c>
      <c r="U9" s="55">
        <f>COUNTIFS($Q$8:$Q$49,"ชาย",$H$8:$H$49,3.5)</f>
        <v>0</v>
      </c>
      <c r="V9" s="55">
        <f>COUNTIFS($Q$8:$Q$49,"ชาย",$H$8:$H$49,3)</f>
        <v>0</v>
      </c>
      <c r="W9" s="55">
        <f>COUNTIFS($Q$8:$Q$49,"ชาย",$H$8:$H$49,2.5)</f>
        <v>0</v>
      </c>
      <c r="X9" s="55">
        <f>COUNTIFS($Q$8:$Q$49,"ชาย",$H$8:$H$49,2)</f>
        <v>0</v>
      </c>
      <c r="Y9" s="55">
        <f>COUNTIFS($Q$8:$Q$49,"ชาย",$H$8:$H$49,1.5)</f>
        <v>0</v>
      </c>
      <c r="Z9" s="55">
        <f>COUNTIFS($Q$8:$Q$49,"ชาย",$H$8:$H$49,1)</f>
        <v>0</v>
      </c>
      <c r="AA9" s="55">
        <f>COUNTIFS($Q$8:$Q$49,"ชาย",$H$8:$H$49,0)</f>
        <v>0</v>
      </c>
      <c r="AB9" s="55">
        <f>COUNTIFS($Q$8:$Q$49,"ชาย",$H$8:$H$49,"ร")</f>
        <v>0</v>
      </c>
      <c r="AC9" s="55">
        <f>COUNTIFS($Q$8:$Q$49,"ชาย",$H$8:$H$49,"มส")</f>
        <v>0</v>
      </c>
      <c r="AD9" s="55">
        <f>SUM(T9:AB9)</f>
        <v>0</v>
      </c>
      <c r="AE9" s="3" t="s">
        <v>47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35">
      <c r="A10" s="3"/>
      <c r="B10" s="11">
        <v>3</v>
      </c>
      <c r="C10" s="59" t="s">
        <v>532</v>
      </c>
      <c r="D10" s="60" t="s">
        <v>2</v>
      </c>
      <c r="E10" s="61" t="s">
        <v>533</v>
      </c>
      <c r="F10" s="62" t="s">
        <v>32</v>
      </c>
      <c r="G10" s="79"/>
      <c r="H10" s="45" t="str">
        <f t="shared" si="1"/>
        <v>-</v>
      </c>
      <c r="I10" s="37"/>
      <c r="J10" s="50" t="s">
        <v>15</v>
      </c>
      <c r="K10" s="47">
        <f>S9</f>
        <v>0</v>
      </c>
      <c r="L10" s="46" t="s">
        <v>45</v>
      </c>
      <c r="M10" s="51"/>
      <c r="N10" s="3"/>
      <c r="O10" s="3"/>
      <c r="P10" s="36"/>
      <c r="Q10" s="3" t="str">
        <f t="shared" si="0"/>
        <v>ชาย</v>
      </c>
      <c r="R10" s="55" t="s">
        <v>16</v>
      </c>
      <c r="S10" s="55">
        <f>SUM(L16:L25)</f>
        <v>0</v>
      </c>
      <c r="T10" s="55">
        <f>COUNTIFS($Q$8:$Q$49,"หญิง",$H$8:$H$49,4)</f>
        <v>0</v>
      </c>
      <c r="U10" s="55">
        <f>COUNTIFS($Q$8:$Q$49,"หญิง",$H$8:$H$49,3.5)</f>
        <v>0</v>
      </c>
      <c r="V10" s="55">
        <f>COUNTIFS($Q$8:$Q$49,"หญิง",$H$8:$H$49,3)</f>
        <v>0</v>
      </c>
      <c r="W10" s="55">
        <f>COUNTIFS($Q$8:$Q$49,"หญิง",$H$8:$H$49,2.5)</f>
        <v>0</v>
      </c>
      <c r="X10" s="55">
        <f>COUNTIFS($Q$8:$Q$49,"หญิง",$H$8:$H$49,2)</f>
        <v>0</v>
      </c>
      <c r="Y10" s="55">
        <f>COUNTIFS($Q$8:$Q$49,"หญิง",$H$8:$H$49,1.5)</f>
        <v>0</v>
      </c>
      <c r="Z10" s="55">
        <f>COUNTIFS($Q$8:$Q$49,"หญิง",$H$8:$H$49,1)</f>
        <v>0</v>
      </c>
      <c r="AA10" s="55">
        <f>COUNTIFS($Q$8:$Q$49,"หญิง",$H$8:$H$49,0)</f>
        <v>0</v>
      </c>
      <c r="AB10" s="55">
        <f>COUNTIFS($Q$8:$Q$49,"หญิง",$H$8:$H$49,"ร")</f>
        <v>0</v>
      </c>
      <c r="AC10" s="55">
        <f>COUNTIFS($Q$8:$Q$49,"หญิง",$H$8:$H$49,"มส")</f>
        <v>0</v>
      </c>
      <c r="AD10" s="55">
        <f>SUM(T10:AC10)</f>
        <v>0</v>
      </c>
      <c r="AE10" s="3" t="s">
        <v>48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35">
      <c r="A11" s="3"/>
      <c r="B11" s="11">
        <v>4</v>
      </c>
      <c r="C11" s="59" t="s">
        <v>534</v>
      </c>
      <c r="D11" s="60" t="s">
        <v>2</v>
      </c>
      <c r="E11" s="61" t="s">
        <v>535</v>
      </c>
      <c r="F11" s="62" t="s">
        <v>536</v>
      </c>
      <c r="G11" s="79"/>
      <c r="H11" s="45" t="str">
        <f t="shared" si="1"/>
        <v>-</v>
      </c>
      <c r="I11" s="37"/>
      <c r="J11" s="50" t="s">
        <v>16</v>
      </c>
      <c r="K11" s="47">
        <f>S10</f>
        <v>0</v>
      </c>
      <c r="L11" s="46" t="s">
        <v>45</v>
      </c>
      <c r="M11" s="51"/>
      <c r="N11" s="3"/>
      <c r="O11" s="3"/>
      <c r="P11" s="36"/>
      <c r="Q11" s="3" t="str">
        <f t="shared" si="0"/>
        <v>ชาย</v>
      </c>
      <c r="R11" s="55" t="s">
        <v>41</v>
      </c>
      <c r="S11" s="55">
        <f>SUM(S9:S10)</f>
        <v>0</v>
      </c>
      <c r="T11" s="55">
        <f>SUM(T9:T10)</f>
        <v>0</v>
      </c>
      <c r="U11" s="55">
        <f>SUM(U9:U10)</f>
        <v>0</v>
      </c>
      <c r="V11" s="55">
        <f t="shared" ref="V11:Z11" si="2">SUM(V9:V10)</f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>SUM(AA9:AA10)</f>
        <v>0</v>
      </c>
      <c r="AB11" s="55">
        <f>SUM(AB9:AB10)</f>
        <v>0</v>
      </c>
      <c r="AC11" s="55">
        <f>SUM(AC9:AC10)</f>
        <v>0</v>
      </c>
      <c r="AD11" s="55">
        <f>SUM(T11:AB11)</f>
        <v>0</v>
      </c>
      <c r="AE11" s="3" t="s">
        <v>420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35">
      <c r="A12" s="3"/>
      <c r="B12" s="11">
        <v>5</v>
      </c>
      <c r="C12" s="59" t="s">
        <v>537</v>
      </c>
      <c r="D12" s="60" t="s">
        <v>2</v>
      </c>
      <c r="E12" s="61" t="s">
        <v>538</v>
      </c>
      <c r="F12" s="62" t="s">
        <v>423</v>
      </c>
      <c r="G12" s="79"/>
      <c r="H12" s="45" t="str">
        <f t="shared" si="1"/>
        <v>-</v>
      </c>
      <c r="I12" s="37"/>
      <c r="J12" s="46" t="s">
        <v>43</v>
      </c>
      <c r="K12" s="37"/>
      <c r="L12" s="38"/>
      <c r="M12" s="3"/>
      <c r="N12" s="3"/>
      <c r="O12" s="3"/>
      <c r="P12" s="36"/>
      <c r="Q12" s="3" t="str">
        <f t="shared" si="0"/>
        <v>ชาย</v>
      </c>
      <c r="R12" s="55"/>
      <c r="S12" s="55"/>
      <c r="T12" s="96" t="e">
        <f>(100*T11)/S11</f>
        <v>#DIV/0!</v>
      </c>
      <c r="U12" s="96" t="e">
        <f>(100*U11)/S11</f>
        <v>#DIV/0!</v>
      </c>
      <c r="V12" s="96" t="e">
        <f>(100*V11)/S11</f>
        <v>#DIV/0!</v>
      </c>
      <c r="W12" s="96" t="e">
        <f>(100*W11)/S11</f>
        <v>#DIV/0!</v>
      </c>
      <c r="X12" s="96" t="e">
        <f>(100*X11)/S11</f>
        <v>#DIV/0!</v>
      </c>
      <c r="Y12" s="96" t="e">
        <f>(100*Y11)/S11</f>
        <v>#DIV/0!</v>
      </c>
      <c r="Z12" s="96" t="e">
        <f>(100*Z11)/S11</f>
        <v>#DIV/0!</v>
      </c>
      <c r="AA12" s="96" t="e">
        <f>(100*AA11)/S11</f>
        <v>#DIV/0!</v>
      </c>
      <c r="AB12" s="96" t="e">
        <f>(100*AB11)/S11</f>
        <v>#DIV/0!</v>
      </c>
      <c r="AC12" s="96" t="e">
        <f>(100*AC11)/S11</f>
        <v>#DIV/0!</v>
      </c>
      <c r="AD12" s="55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35">
      <c r="A13" s="3"/>
      <c r="B13" s="11">
        <v>6</v>
      </c>
      <c r="C13" s="59" t="s">
        <v>539</v>
      </c>
      <c r="D13" s="60" t="s">
        <v>2</v>
      </c>
      <c r="E13" s="61" t="s">
        <v>540</v>
      </c>
      <c r="F13" s="62" t="s">
        <v>541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3" t="str">
        <f t="shared" si="0"/>
        <v>ชาย</v>
      </c>
      <c r="R13" s="3"/>
      <c r="S13" s="9"/>
      <c r="T13" s="122" t="s">
        <v>118</v>
      </c>
      <c r="U13" s="122"/>
      <c r="V13" s="122"/>
      <c r="W13" s="123" t="s">
        <v>119</v>
      </c>
      <c r="X13" s="123"/>
      <c r="Y13" s="123"/>
      <c r="Z13" s="124" t="s">
        <v>120</v>
      </c>
      <c r="AA13" s="124"/>
      <c r="AB13" s="124"/>
      <c r="AC13" s="12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35">
      <c r="A14" s="3"/>
      <c r="B14" s="11">
        <v>7</v>
      </c>
      <c r="C14" s="59" t="s">
        <v>542</v>
      </c>
      <c r="D14" s="60" t="s">
        <v>2</v>
      </c>
      <c r="E14" s="61" t="s">
        <v>543</v>
      </c>
      <c r="F14" s="62" t="s">
        <v>544</v>
      </c>
      <c r="G14" s="79"/>
      <c r="H14" s="45" t="str">
        <f t="shared" si="1"/>
        <v>-</v>
      </c>
      <c r="I14" s="37"/>
      <c r="J14" s="143" t="s">
        <v>14</v>
      </c>
      <c r="K14" s="143" t="s">
        <v>15</v>
      </c>
      <c r="L14" s="145" t="s">
        <v>16</v>
      </c>
      <c r="M14" s="52" t="s">
        <v>17</v>
      </c>
      <c r="N14" s="51"/>
      <c r="O14" s="51"/>
      <c r="P14" s="36"/>
      <c r="Q14" s="3" t="str">
        <f t="shared" si="0"/>
        <v>ชาย</v>
      </c>
      <c r="R14" s="3"/>
      <c r="S14" s="10" t="s">
        <v>45</v>
      </c>
      <c r="T14" s="125">
        <f>T11+U11+V11</f>
        <v>0</v>
      </c>
      <c r="U14" s="126"/>
      <c r="V14" s="126"/>
      <c r="W14" s="127">
        <f>W11+X11+Y11</f>
        <v>0</v>
      </c>
      <c r="X14" s="128"/>
      <c r="Y14" s="128"/>
      <c r="Z14" s="129">
        <f>Z11+AA11+AB11+AC11</f>
        <v>0</v>
      </c>
      <c r="AA14" s="129"/>
      <c r="AB14" s="129"/>
      <c r="AC14" s="12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35">
      <c r="A15" s="3"/>
      <c r="B15" s="11">
        <v>8</v>
      </c>
      <c r="C15" s="59" t="s">
        <v>545</v>
      </c>
      <c r="D15" s="60" t="s">
        <v>2</v>
      </c>
      <c r="E15" s="61" t="s">
        <v>546</v>
      </c>
      <c r="F15" s="62" t="s">
        <v>547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18</v>
      </c>
      <c r="N15" s="51"/>
      <c r="O15" s="51"/>
      <c r="P15" s="36"/>
      <c r="Q15" s="3" t="str">
        <f t="shared" si="0"/>
        <v>ชาย</v>
      </c>
      <c r="R15" s="3"/>
      <c r="S15" s="10" t="s">
        <v>121</v>
      </c>
      <c r="T15" s="116" t="e">
        <f>T12+U12+V12</f>
        <v>#DIV/0!</v>
      </c>
      <c r="U15" s="117"/>
      <c r="V15" s="117"/>
      <c r="W15" s="118" t="e">
        <f>W12+X12+Y12</f>
        <v>#DIV/0!</v>
      </c>
      <c r="X15" s="119"/>
      <c r="Y15" s="119"/>
      <c r="Z15" s="120" t="e">
        <f>Z12+AA12+AB12+AC12</f>
        <v>#DIV/0!</v>
      </c>
      <c r="AA15" s="121"/>
      <c r="AB15" s="121"/>
      <c r="AC15" s="121"/>
      <c r="AD15" s="77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35">
      <c r="A16" s="3"/>
      <c r="B16" s="11">
        <v>9</v>
      </c>
      <c r="C16" s="59" t="s">
        <v>548</v>
      </c>
      <c r="D16" s="60" t="s">
        <v>2</v>
      </c>
      <c r="E16" s="61" t="s">
        <v>549</v>
      </c>
      <c r="F16" s="62" t="s">
        <v>550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35">
      <c r="A17" s="3"/>
      <c r="B17" s="11">
        <v>10</v>
      </c>
      <c r="C17" s="59" t="s">
        <v>551</v>
      </c>
      <c r="D17" s="60" t="s">
        <v>2</v>
      </c>
      <c r="E17" s="61" t="s">
        <v>552</v>
      </c>
      <c r="F17" s="62" t="s">
        <v>553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3" t="str">
        <f t="shared" si="0"/>
        <v>ชาย</v>
      </c>
      <c r="R17" s="3"/>
      <c r="S17" s="104" t="s">
        <v>122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35">
      <c r="A18" s="3"/>
      <c r="B18" s="11">
        <v>11</v>
      </c>
      <c r="C18" s="59" t="s">
        <v>554</v>
      </c>
      <c r="D18" s="60" t="s">
        <v>2</v>
      </c>
      <c r="E18" s="61" t="s">
        <v>555</v>
      </c>
      <c r="F18" s="62" t="s">
        <v>556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3" t="str">
        <f t="shared" si="0"/>
        <v>ชาย</v>
      </c>
      <c r="R18" s="3"/>
      <c r="S18" s="107" t="s">
        <v>62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35">
      <c r="A19" s="3"/>
      <c r="B19" s="11">
        <v>12</v>
      </c>
      <c r="C19" s="59" t="s">
        <v>557</v>
      </c>
      <c r="D19" s="60" t="s">
        <v>2</v>
      </c>
      <c r="E19" s="61" t="s">
        <v>558</v>
      </c>
      <c r="F19" s="62" t="s">
        <v>559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3" t="str">
        <f t="shared" si="0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19</v>
      </c>
      <c r="AC19" s="10" t="s">
        <v>42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35">
      <c r="A20" s="3"/>
      <c r="B20" s="11">
        <v>13</v>
      </c>
      <c r="C20" s="59" t="s">
        <v>560</v>
      </c>
      <c r="D20" s="60" t="s">
        <v>2</v>
      </c>
      <c r="E20" s="61" t="s">
        <v>561</v>
      </c>
      <c r="F20" s="62" t="s">
        <v>562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3" t="str">
        <f t="shared" si="0"/>
        <v>ชาย</v>
      </c>
      <c r="R20" s="3"/>
      <c r="S20" s="10" t="s">
        <v>123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35">
      <c r="A21" s="3"/>
      <c r="B21" s="11">
        <v>14</v>
      </c>
      <c r="C21" s="59" t="s">
        <v>563</v>
      </c>
      <c r="D21" s="60" t="s">
        <v>2</v>
      </c>
      <c r="E21" s="61" t="s">
        <v>564</v>
      </c>
      <c r="F21" s="62" t="s">
        <v>565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3" t="str">
        <f t="shared" si="0"/>
        <v>ชาย</v>
      </c>
      <c r="R21" s="3"/>
      <c r="S21" s="10" t="s">
        <v>121</v>
      </c>
      <c r="T21" s="42" t="e">
        <f>T12</f>
        <v>#DIV/0!</v>
      </c>
      <c r="U21" s="42" t="e">
        <f t="shared" si="3"/>
        <v>#DIV/0!</v>
      </c>
      <c r="V21" s="42" t="e">
        <f t="shared" si="3"/>
        <v>#DIV/0!</v>
      </c>
      <c r="W21" s="42" t="e">
        <f t="shared" si="3"/>
        <v>#DIV/0!</v>
      </c>
      <c r="X21" s="42" t="e">
        <f t="shared" si="3"/>
        <v>#DIV/0!</v>
      </c>
      <c r="Y21" s="42" t="e">
        <f t="shared" si="3"/>
        <v>#DIV/0!</v>
      </c>
      <c r="Z21" s="42" t="e">
        <f t="shared" si="3"/>
        <v>#DIV/0!</v>
      </c>
      <c r="AA21" s="42" t="e">
        <f t="shared" si="3"/>
        <v>#DIV/0!</v>
      </c>
      <c r="AB21" s="42" t="e">
        <f t="shared" si="3"/>
        <v>#DIV/0!</v>
      </c>
      <c r="AC21" s="42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35">
      <c r="A22" s="3"/>
      <c r="B22" s="11">
        <v>15</v>
      </c>
      <c r="C22" s="59" t="s">
        <v>566</v>
      </c>
      <c r="D22" s="60" t="s">
        <v>4</v>
      </c>
      <c r="E22" s="61" t="s">
        <v>450</v>
      </c>
      <c r="F22" s="62" t="s">
        <v>567</v>
      </c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3" t="str">
        <f t="shared" si="0"/>
        <v>หญิง</v>
      </c>
      <c r="R22" s="3"/>
      <c r="S22" s="78" t="s">
        <v>124</v>
      </c>
      <c r="T22" s="105" t="e">
        <f>T15</f>
        <v>#DIV/0!</v>
      </c>
      <c r="U22" s="106"/>
      <c r="V22" s="106"/>
      <c r="W22" s="44"/>
      <c r="X22" s="44"/>
      <c r="Y22" s="44"/>
      <c r="Z22" s="44"/>
      <c r="AA22" s="44"/>
      <c r="AB22" s="44"/>
      <c r="AC22" s="4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35">
      <c r="A23" s="3"/>
      <c r="B23" s="11">
        <v>16</v>
      </c>
      <c r="C23" s="59" t="s">
        <v>568</v>
      </c>
      <c r="D23" s="60" t="s">
        <v>4</v>
      </c>
      <c r="E23" s="61" t="s">
        <v>569</v>
      </c>
      <c r="F23" s="62" t="s">
        <v>570</v>
      </c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3" t="str">
        <f t="shared" si="0"/>
        <v>หญิง</v>
      </c>
      <c r="R23" s="3"/>
      <c r="S23" s="108" t="s">
        <v>59</v>
      </c>
      <c r="T23" s="108"/>
      <c r="U23" s="109" t="e">
        <f>AF10</f>
        <v>#DIV/0!</v>
      </c>
      <c r="V23" s="110"/>
      <c r="W23" s="113" t="s">
        <v>125</v>
      </c>
      <c r="X23" s="114"/>
      <c r="Y23" s="115"/>
      <c r="Z23" s="111" t="e">
        <f>AF9</f>
        <v>#DIV/0!</v>
      </c>
      <c r="AA23" s="112"/>
      <c r="AB23" s="112"/>
      <c r="AC23" s="11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35">
      <c r="A24" s="3"/>
      <c r="B24" s="11">
        <v>17</v>
      </c>
      <c r="C24" s="59" t="s">
        <v>571</v>
      </c>
      <c r="D24" s="60" t="s">
        <v>4</v>
      </c>
      <c r="E24" s="61" t="s">
        <v>572</v>
      </c>
      <c r="F24" s="62" t="s">
        <v>573</v>
      </c>
      <c r="G24" s="79"/>
      <c r="H24" s="45" t="str">
        <f t="shared" si="1"/>
        <v>-</v>
      </c>
      <c r="I24" s="37"/>
      <c r="J24" s="54" t="s">
        <v>19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35">
      <c r="A25" s="3"/>
      <c r="B25" s="11">
        <v>18</v>
      </c>
      <c r="C25" s="59" t="s">
        <v>574</v>
      </c>
      <c r="D25" s="60" t="s">
        <v>4</v>
      </c>
      <c r="E25" s="61" t="s">
        <v>575</v>
      </c>
      <c r="F25" s="62" t="s">
        <v>576</v>
      </c>
      <c r="G25" s="79"/>
      <c r="H25" s="45" t="str">
        <f t="shared" si="1"/>
        <v>-</v>
      </c>
      <c r="I25" s="37"/>
      <c r="J25" s="54" t="s">
        <v>20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3" t="str">
        <f t="shared" si="0"/>
        <v>หญิง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35">
      <c r="A26" s="3"/>
      <c r="B26" s="11">
        <v>19</v>
      </c>
      <c r="C26" s="59" t="s">
        <v>577</v>
      </c>
      <c r="D26" s="60" t="s">
        <v>4</v>
      </c>
      <c r="E26" s="61" t="s">
        <v>30</v>
      </c>
      <c r="F26" s="62" t="s">
        <v>578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3" t="str">
        <f t="shared" si="0"/>
        <v>หญิง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35">
      <c r="A27" s="3"/>
      <c r="B27" s="11">
        <v>20</v>
      </c>
      <c r="C27" s="59" t="s">
        <v>579</v>
      </c>
      <c r="D27" s="60" t="s">
        <v>4</v>
      </c>
      <c r="E27" s="61" t="s">
        <v>127</v>
      </c>
      <c r="F27" s="62" t="s">
        <v>580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3" t="str">
        <f t="shared" si="0"/>
        <v>หญิง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35">
      <c r="A28" s="3"/>
      <c r="B28" s="11">
        <v>21</v>
      </c>
      <c r="C28" s="59" t="s">
        <v>581</v>
      </c>
      <c r="D28" s="60" t="s">
        <v>4</v>
      </c>
      <c r="E28" s="61" t="s">
        <v>582</v>
      </c>
      <c r="F28" s="62" t="s">
        <v>583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(ว่าที่ ร.ต.หญิงจิราภรณ์  สีดำ)</v>
      </c>
      <c r="L28" s="38"/>
      <c r="M28" s="3"/>
      <c r="N28" s="3"/>
      <c r="O28" s="3"/>
      <c r="P28" s="36"/>
      <c r="Q28" s="3" t="str">
        <f t="shared" si="0"/>
        <v>หญิง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35">
      <c r="A29" s="3"/>
      <c r="B29" s="11">
        <v>22</v>
      </c>
      <c r="C29" s="59" t="s">
        <v>584</v>
      </c>
      <c r="D29" s="60" t="s">
        <v>4</v>
      </c>
      <c r="E29" s="61" t="s">
        <v>585</v>
      </c>
      <c r="F29" s="62" t="s">
        <v>586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35">
      <c r="A30" s="3"/>
      <c r="B30" s="11">
        <v>23</v>
      </c>
      <c r="C30" s="59" t="s">
        <v>587</v>
      </c>
      <c r="D30" s="60" t="s">
        <v>4</v>
      </c>
      <c r="E30" s="61" t="s">
        <v>588</v>
      </c>
      <c r="F30" s="62" t="s">
        <v>589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35">
      <c r="A31" s="3"/>
      <c r="B31" s="11">
        <v>24</v>
      </c>
      <c r="C31" s="59" t="s">
        <v>590</v>
      </c>
      <c r="D31" s="60" t="s">
        <v>4</v>
      </c>
      <c r="E31" s="61" t="s">
        <v>39</v>
      </c>
      <c r="F31" s="62" t="s">
        <v>591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35">
      <c r="A32" s="3"/>
      <c r="B32" s="11">
        <v>25</v>
      </c>
      <c r="C32" s="59" t="s">
        <v>592</v>
      </c>
      <c r="D32" s="60" t="s">
        <v>4</v>
      </c>
      <c r="E32" s="61" t="s">
        <v>39</v>
      </c>
      <c r="F32" s="62" t="s">
        <v>593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35">
      <c r="A33" s="3"/>
      <c r="B33" s="11">
        <v>26</v>
      </c>
      <c r="C33" s="59" t="s">
        <v>594</v>
      </c>
      <c r="D33" s="60" t="s">
        <v>4</v>
      </c>
      <c r="E33" s="61" t="s">
        <v>595</v>
      </c>
      <c r="F33" s="62" t="s">
        <v>596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35">
      <c r="A34" s="3"/>
      <c r="B34" s="11">
        <v>27</v>
      </c>
      <c r="C34" s="59" t="s">
        <v>597</v>
      </c>
      <c r="D34" s="60" t="s">
        <v>4</v>
      </c>
      <c r="E34" s="61" t="s">
        <v>598</v>
      </c>
      <c r="F34" s="62" t="s">
        <v>599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35">
      <c r="A35" s="3"/>
      <c r="B35" s="11">
        <v>28</v>
      </c>
      <c r="C35" s="59" t="s">
        <v>600</v>
      </c>
      <c r="D35" s="60" t="s">
        <v>4</v>
      </c>
      <c r="E35" s="61" t="s">
        <v>601</v>
      </c>
      <c r="F35" s="62" t="s">
        <v>602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35">
      <c r="A36" s="3"/>
      <c r="B36" s="11">
        <v>29</v>
      </c>
      <c r="C36" s="59" t="s">
        <v>603</v>
      </c>
      <c r="D36" s="60" t="s">
        <v>4</v>
      </c>
      <c r="E36" s="61" t="s">
        <v>604</v>
      </c>
      <c r="F36" s="62" t="s">
        <v>605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35">
      <c r="A37" s="3"/>
      <c r="B37" s="11">
        <v>30</v>
      </c>
      <c r="C37" s="63" t="s">
        <v>606</v>
      </c>
      <c r="D37" s="60" t="s">
        <v>4</v>
      </c>
      <c r="E37" s="64" t="s">
        <v>607</v>
      </c>
      <c r="F37" s="65" t="s">
        <v>608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35">
      <c r="A38" s="3"/>
      <c r="B38" s="91">
        <v>31</v>
      </c>
      <c r="C38" s="59" t="s">
        <v>609</v>
      </c>
      <c r="D38" s="60" t="s">
        <v>4</v>
      </c>
      <c r="E38" s="61" t="s">
        <v>610</v>
      </c>
      <c r="F38" s="62" t="s">
        <v>611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35">
      <c r="A39" s="3"/>
      <c r="B39" s="91">
        <v>32</v>
      </c>
      <c r="C39" s="63" t="s">
        <v>612</v>
      </c>
      <c r="D39" s="60" t="s">
        <v>4</v>
      </c>
      <c r="E39" s="64" t="s">
        <v>613</v>
      </c>
      <c r="F39" s="65" t="s">
        <v>614</v>
      </c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35">
      <c r="A40" s="3"/>
      <c r="B40" s="91">
        <v>33</v>
      </c>
      <c r="C40" s="59" t="s">
        <v>615</v>
      </c>
      <c r="D40" s="60" t="s">
        <v>4</v>
      </c>
      <c r="E40" s="61" t="s">
        <v>616</v>
      </c>
      <c r="F40" s="62" t="s">
        <v>617</v>
      </c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35">
      <c r="A41" s="3"/>
      <c r="B41" s="91">
        <v>34</v>
      </c>
      <c r="C41" s="63" t="s">
        <v>618</v>
      </c>
      <c r="D41" s="60" t="s">
        <v>4</v>
      </c>
      <c r="E41" s="64" t="s">
        <v>619</v>
      </c>
      <c r="F41" s="65" t="s">
        <v>22</v>
      </c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35">
      <c r="A42" s="3"/>
      <c r="B42" s="91">
        <v>35</v>
      </c>
      <c r="C42" s="59" t="s">
        <v>620</v>
      </c>
      <c r="D42" s="60" t="s">
        <v>4</v>
      </c>
      <c r="E42" s="61" t="s">
        <v>621</v>
      </c>
      <c r="F42" s="62" t="s">
        <v>622</v>
      </c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35">
      <c r="A43" s="3"/>
      <c r="B43" s="91">
        <v>36</v>
      </c>
      <c r="C43" s="63" t="s">
        <v>623</v>
      </c>
      <c r="D43" s="60" t="s">
        <v>4</v>
      </c>
      <c r="E43" s="64" t="s">
        <v>128</v>
      </c>
      <c r="F43" s="65" t="s">
        <v>624</v>
      </c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35">
      <c r="A44" s="3"/>
      <c r="B44" s="91">
        <v>37</v>
      </c>
      <c r="C44" s="59" t="s">
        <v>625</v>
      </c>
      <c r="D44" s="60" t="s">
        <v>4</v>
      </c>
      <c r="E44" s="61" t="s">
        <v>626</v>
      </c>
      <c r="F44" s="62" t="s">
        <v>449</v>
      </c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35">
      <c r="A45" s="3"/>
      <c r="B45" s="91">
        <v>38</v>
      </c>
      <c r="C45" s="63" t="s">
        <v>627</v>
      </c>
      <c r="D45" s="60" t="s">
        <v>4</v>
      </c>
      <c r="E45" s="64" t="s">
        <v>628</v>
      </c>
      <c r="F45" s="65" t="s">
        <v>9</v>
      </c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35">
      <c r="A46" s="3"/>
      <c r="B46" s="91">
        <v>39</v>
      </c>
      <c r="C46" s="63" t="s">
        <v>629</v>
      </c>
      <c r="D46" s="60" t="s">
        <v>4</v>
      </c>
      <c r="E46" s="64" t="s">
        <v>630</v>
      </c>
      <c r="F46" s="65" t="s">
        <v>631</v>
      </c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35">
      <c r="A47" s="3"/>
      <c r="B47" s="91">
        <v>40</v>
      </c>
      <c r="C47" s="63" t="s">
        <v>632</v>
      </c>
      <c r="D47" s="60" t="s">
        <v>4</v>
      </c>
      <c r="E47" s="64" t="s">
        <v>633</v>
      </c>
      <c r="F47" s="65" t="s">
        <v>634</v>
      </c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3" t="str">
        <f t="shared" si="0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35">
      <c r="A48" s="3"/>
      <c r="B48" s="91">
        <v>41</v>
      </c>
      <c r="C48" s="63"/>
      <c r="D48" s="60"/>
      <c r="E48" s="64"/>
      <c r="F48" s="65"/>
      <c r="G48" s="79"/>
      <c r="H48" s="45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6"/>
      <c r="Q48" s="3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A67" s="3"/>
      <c r="B67" s="3"/>
      <c r="C67" s="3" t="s">
        <v>19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3"/>
      <c r="B68" s="3"/>
      <c r="C68" s="3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Tw89IlLy8xhx1uyQ2uKAC3pr5ctBSnV9Axvqk5oN/oP4xQv0dYOXjxLOt65zkoJkLKl8Usd8end9luVAaANU5g==" saltValue="ohxaAKBjEVRbCy2S7htkow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M398"/>
  <sheetViews>
    <sheetView zoomScaleNormal="100" workbookViewId="0">
      <selection activeCell="F53" sqref="F53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6.125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5" style="2" customWidth="1"/>
    <col min="9" max="9" width="1.5" style="2" customWidth="1"/>
    <col min="10" max="10" width="9.5" style="2" bestFit="1" customWidth="1"/>
    <col min="11" max="12" width="5.25" style="2" customWidth="1"/>
    <col min="13" max="13" width="12.625" style="2" customWidth="1"/>
    <col min="14" max="15" width="3.5" style="2" customWidth="1"/>
    <col min="16" max="17" width="9" style="2"/>
    <col min="18" max="18" width="5.625" style="2" customWidth="1"/>
    <col min="19" max="19" width="7" style="2" customWidth="1"/>
    <col min="20" max="20" width="7.125" style="2" customWidth="1"/>
    <col min="21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91" s="32" customFormat="1" ht="23.25" x14ac:dyDescent="0.35">
      <c r="A1" s="35"/>
      <c r="B1" s="34"/>
      <c r="C1" s="34"/>
      <c r="D1" s="34"/>
      <c r="E1" s="34" t="s">
        <v>87</v>
      </c>
      <c r="F1" s="34"/>
      <c r="G1" s="34"/>
      <c r="H1" s="34"/>
      <c r="I1" s="34" t="str">
        <f>กรอกข้อมูล!C4</f>
        <v>ภาษาไทย</v>
      </c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</row>
    <row r="2" spans="1:91" s="32" customFormat="1" ht="23.25" x14ac:dyDescent="0.35">
      <c r="A2" s="35"/>
      <c r="B2" s="34"/>
      <c r="C2" s="34"/>
      <c r="D2" s="34" t="s">
        <v>99</v>
      </c>
      <c r="E2" s="34"/>
      <c r="F2" s="34"/>
      <c r="G2" s="34" t="str">
        <f>กรอกข้อมูล!I6</f>
        <v>1/5</v>
      </c>
      <c r="H2" s="34" t="s">
        <v>95</v>
      </c>
      <c r="I2" s="34"/>
      <c r="J2" s="34">
        <f>กรอกข้อมูล!C7</f>
        <v>1</v>
      </c>
      <c r="K2" s="34" t="s">
        <v>96</v>
      </c>
      <c r="L2" s="34"/>
      <c r="M2" s="34">
        <f>กรอกข้อมูล!C8</f>
        <v>2563</v>
      </c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</row>
    <row r="3" spans="1:91" s="32" customFormat="1" ht="20.25" customHeight="1" x14ac:dyDescent="0.35">
      <c r="A3" s="35"/>
      <c r="B3" s="34"/>
      <c r="C3" s="34" t="s">
        <v>102</v>
      </c>
      <c r="D3" s="34" t="str">
        <f>กรอกข้อมูล!C9</f>
        <v>ทดสอบครั้งที่ 1</v>
      </c>
      <c r="E3" s="34"/>
      <c r="F3" s="34"/>
      <c r="G3" s="34"/>
      <c r="H3" s="34" t="s">
        <v>88</v>
      </c>
      <c r="I3" s="34"/>
      <c r="J3" s="34" t="str">
        <f>กรอกข้อมูล!C10</f>
        <v xml:space="preserve"> A 23101</v>
      </c>
      <c r="K3" s="34" t="s">
        <v>89</v>
      </c>
      <c r="L3" s="34"/>
      <c r="M3" s="34" t="str">
        <f>กรอกข้อมูล!C11</f>
        <v>1.5 หน่วยกิต</v>
      </c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</row>
    <row r="4" spans="1:91" s="32" customFormat="1" ht="20.25" customHeight="1" x14ac:dyDescent="0.35">
      <c r="A4" s="35"/>
      <c r="B4" s="148" t="s">
        <v>353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9"/>
      <c r="P4" s="66" t="s">
        <v>348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</row>
    <row r="5" spans="1:91" ht="16.5" customHeight="1" x14ac:dyDescent="0.3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90"/>
      <c r="P5" s="68" t="s">
        <v>347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35">
      <c r="A6" s="3"/>
      <c r="B6" s="147" t="s">
        <v>0</v>
      </c>
      <c r="C6" s="139" t="s">
        <v>1</v>
      </c>
      <c r="D6" s="133" t="s">
        <v>12</v>
      </c>
      <c r="E6" s="134"/>
      <c r="F6" s="134"/>
      <c r="G6" s="137" t="s">
        <v>13</v>
      </c>
      <c r="H6" s="139" t="s">
        <v>14</v>
      </c>
      <c r="I6" s="141"/>
      <c r="J6" s="142"/>
      <c r="K6" s="141"/>
      <c r="L6" s="142"/>
      <c r="M6" s="3"/>
      <c r="N6" s="3"/>
      <c r="O6" s="3"/>
      <c r="P6" s="68" t="s">
        <v>350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35">
      <c r="A7" s="3"/>
      <c r="B7" s="147"/>
      <c r="C7" s="140"/>
      <c r="D7" s="135"/>
      <c r="E7" s="136"/>
      <c r="F7" s="136"/>
      <c r="G7" s="138"/>
      <c r="H7" s="140"/>
      <c r="I7" s="141"/>
      <c r="J7" s="142"/>
      <c r="K7" s="141"/>
      <c r="L7" s="142"/>
      <c r="M7" s="3"/>
      <c r="N7" s="3"/>
      <c r="O7" s="3"/>
      <c r="P7" s="67" t="s">
        <v>349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35">
      <c r="A8" s="3"/>
      <c r="B8" s="11">
        <v>1</v>
      </c>
      <c r="C8" s="59" t="s">
        <v>636</v>
      </c>
      <c r="D8" s="60" t="s">
        <v>2</v>
      </c>
      <c r="E8" s="61" t="s">
        <v>637</v>
      </c>
      <c r="F8" s="62" t="s">
        <v>638</v>
      </c>
      <c r="G8" s="79"/>
      <c r="H8" s="45" t="str">
        <f>IF(P8="มส","มส",IF(P8="ร","ร",IF(G8&lt;=0,"-",IF(G8&lt;=49,"0",IF(G8&lt;=54,"1",IF(G8&lt;=59,"1.5",IF(G8&lt;=64,"2",IF(G8&lt;=69,"2.5",IF(G8&lt;=74,"3",IF(G8&lt;=79,"3.5",IF(G8&lt;=100,"4")))))))))))</f>
        <v>-</v>
      </c>
      <c r="I8" s="37"/>
      <c r="J8" s="38"/>
      <c r="K8" s="37"/>
      <c r="L8" s="38"/>
      <c r="M8" s="3"/>
      <c r="N8" s="3"/>
      <c r="O8" s="3"/>
      <c r="P8" s="36"/>
      <c r="Q8" s="9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9" t="s">
        <v>345</v>
      </c>
      <c r="T8" s="39">
        <v>4</v>
      </c>
      <c r="U8" s="39">
        <v>3.5</v>
      </c>
      <c r="V8" s="39">
        <v>3</v>
      </c>
      <c r="W8" s="39">
        <v>2.5</v>
      </c>
      <c r="X8" s="39">
        <v>2</v>
      </c>
      <c r="Y8" s="39">
        <v>1.5</v>
      </c>
      <c r="Z8" s="39">
        <v>1</v>
      </c>
      <c r="AA8" s="39">
        <v>0</v>
      </c>
      <c r="AB8" s="39" t="s">
        <v>19</v>
      </c>
      <c r="AC8" s="39" t="s">
        <v>42</v>
      </c>
      <c r="AD8" s="10" t="s">
        <v>41</v>
      </c>
      <c r="AE8" s="9" t="s">
        <v>46</v>
      </c>
      <c r="AF8" s="40">
        <f>SUM(G8:G49)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35">
      <c r="A9" s="3"/>
      <c r="B9" s="11">
        <v>2</v>
      </c>
      <c r="C9" s="59" t="s">
        <v>639</v>
      </c>
      <c r="D9" s="60" t="s">
        <v>2</v>
      </c>
      <c r="E9" s="61" t="s">
        <v>640</v>
      </c>
      <c r="F9" s="62" t="s">
        <v>188</v>
      </c>
      <c r="G9" s="79"/>
      <c r="H9" s="45" t="str">
        <f t="shared" ref="H9:H47" si="1">IF(P9="มส","มส",IF(P9="ร","ร",IF(G9&lt;=0,"-",IF(G9&lt;=49,"0",IF(G9&lt;=54,"1",IF(G9&lt;=59,"1.5",IF(G9&lt;=64,"2",IF(G9&lt;=69,"2.5",IF(G9&lt;=74,"3",IF(G9&lt;=79,"3.5",IF(G9&lt;=100,"4")))))))))))</f>
        <v>-</v>
      </c>
      <c r="I9" s="37"/>
      <c r="J9" s="46" t="s">
        <v>44</v>
      </c>
      <c r="K9" s="47"/>
      <c r="L9" s="48">
        <f>S11</f>
        <v>0</v>
      </c>
      <c r="M9" s="49" t="s">
        <v>45</v>
      </c>
      <c r="N9" s="3"/>
      <c r="O9" s="3"/>
      <c r="P9" s="36"/>
      <c r="Q9" s="9" t="str">
        <f t="shared" si="0"/>
        <v>ชาย</v>
      </c>
      <c r="R9" s="10" t="s">
        <v>15</v>
      </c>
      <c r="S9" s="10">
        <f>SUM(K16:K25)</f>
        <v>0</v>
      </c>
      <c r="T9" s="10">
        <f>COUNTIFS($Q$8:$Q$49,"ชาย",$H$8:$H$49,4)</f>
        <v>0</v>
      </c>
      <c r="U9" s="10">
        <f>COUNTIFS($Q$8:$Q$49,"ชาย",$H$8:$H$49,3.5)</f>
        <v>0</v>
      </c>
      <c r="V9" s="10">
        <f>COUNTIFS($Q$8:$Q$49,"ชาย",$H$8:$H$49,3)</f>
        <v>0</v>
      </c>
      <c r="W9" s="10">
        <f>COUNTIFS($Q$8:$Q$49,"ชาย",$H$8:$H$49,2.5)</f>
        <v>0</v>
      </c>
      <c r="X9" s="10">
        <f>COUNTIFS($Q$8:$Q$49,"ชาย",$H$8:$H$49,2)</f>
        <v>0</v>
      </c>
      <c r="Y9" s="10">
        <f>COUNTIFS($Q$8:$Q$49,"ชาย",$H$8:$H$49,1.5)</f>
        <v>0</v>
      </c>
      <c r="Z9" s="10">
        <f>COUNTIFS($Q$8:$Q$49,"ชาย",$H$8:$H$49,1)</f>
        <v>0</v>
      </c>
      <c r="AA9" s="10">
        <f>COUNTIFS($Q$8:$Q$49,"ชาย",$H$8:$H$49,0)</f>
        <v>0</v>
      </c>
      <c r="AB9" s="10">
        <f>COUNTIFS($Q$8:$Q$49,"ชาย",$H$8:$H$49,"ร")</f>
        <v>0</v>
      </c>
      <c r="AC9" s="10">
        <f>COUNTIFS($Q$8:$Q$49,"ชาย",$H$8:$H$49,"มส")</f>
        <v>0</v>
      </c>
      <c r="AD9" s="10">
        <f>SUM(T9:AB9)</f>
        <v>0</v>
      </c>
      <c r="AE9" s="9" t="s">
        <v>47</v>
      </c>
      <c r="AF9" s="41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35">
      <c r="A10" s="3"/>
      <c r="B10" s="11">
        <v>3</v>
      </c>
      <c r="C10" s="59" t="s">
        <v>641</v>
      </c>
      <c r="D10" s="60" t="s">
        <v>2</v>
      </c>
      <c r="E10" s="61" t="s">
        <v>642</v>
      </c>
      <c r="F10" s="62" t="s">
        <v>643</v>
      </c>
      <c r="G10" s="79"/>
      <c r="H10" s="45" t="str">
        <f t="shared" si="1"/>
        <v>-</v>
      </c>
      <c r="I10" s="37"/>
      <c r="J10" s="50" t="s">
        <v>15</v>
      </c>
      <c r="K10" s="47">
        <f>S9</f>
        <v>0</v>
      </c>
      <c r="L10" s="46" t="s">
        <v>45</v>
      </c>
      <c r="M10" s="51"/>
      <c r="N10" s="3"/>
      <c r="O10" s="3"/>
      <c r="P10" s="36"/>
      <c r="Q10" s="9" t="str">
        <f t="shared" si="0"/>
        <v>ชาย</v>
      </c>
      <c r="R10" s="10" t="s">
        <v>16</v>
      </c>
      <c r="S10" s="10">
        <f>SUM(L16:L25)</f>
        <v>0</v>
      </c>
      <c r="T10" s="10">
        <f>COUNTIFS($Q$8:$Q$49,"หญิง",$H$8:$H$49,4)</f>
        <v>0</v>
      </c>
      <c r="U10" s="10">
        <f>COUNTIFS($Q$8:$Q$49,"หญิง",$H$8:$H$49,3.5)</f>
        <v>0</v>
      </c>
      <c r="V10" s="10">
        <f>COUNTIFS($Q$8:$Q$49,"หญิง",$H$8:$H$49,3)</f>
        <v>0</v>
      </c>
      <c r="W10" s="10">
        <f>COUNTIFS($Q$8:$Q$49,"หญิง",$H$8:$H$49,2.5)</f>
        <v>0</v>
      </c>
      <c r="X10" s="10">
        <f>COUNTIFS($Q$8:$Q$49,"หญิง",$H$8:$H$49,2)</f>
        <v>0</v>
      </c>
      <c r="Y10" s="10">
        <f>COUNTIFS($Q$8:$Q$49,"หญิง",$H$8:$H$49,1.5)</f>
        <v>0</v>
      </c>
      <c r="Z10" s="10">
        <f>COUNTIFS($Q$8:$Q$49,"หญิง",$H$8:$H$49,1)</f>
        <v>0</v>
      </c>
      <c r="AA10" s="10">
        <f>COUNTIFS($Q$8:$Q$49,"หญิง",$H$8:$H$49,0)</f>
        <v>0</v>
      </c>
      <c r="AB10" s="10">
        <f>COUNTIFS($Q$8:$Q$49,"หญิง",$H$8:$H$49,"ร")</f>
        <v>0</v>
      </c>
      <c r="AC10" s="10">
        <f>COUNTIFS($Q$8:$Q$49,"หญิง",$H$8:$H$49,"มส")</f>
        <v>0</v>
      </c>
      <c r="AD10" s="10">
        <f>SUM(T10:AC10)</f>
        <v>0</v>
      </c>
      <c r="AE10" s="9" t="s">
        <v>48</v>
      </c>
      <c r="AF10" s="41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35">
      <c r="A11" s="3"/>
      <c r="B11" s="11">
        <v>4</v>
      </c>
      <c r="C11" s="59" t="s">
        <v>644</v>
      </c>
      <c r="D11" s="60" t="s">
        <v>2</v>
      </c>
      <c r="E11" s="61" t="s">
        <v>3</v>
      </c>
      <c r="F11" s="62" t="s">
        <v>645</v>
      </c>
      <c r="G11" s="79"/>
      <c r="H11" s="45" t="str">
        <f t="shared" si="1"/>
        <v>-</v>
      </c>
      <c r="I11" s="37"/>
      <c r="J11" s="50" t="s">
        <v>16</v>
      </c>
      <c r="K11" s="47">
        <f>S10</f>
        <v>0</v>
      </c>
      <c r="L11" s="46" t="s">
        <v>45</v>
      </c>
      <c r="M11" s="51"/>
      <c r="N11" s="3"/>
      <c r="O11" s="3"/>
      <c r="P11" s="36"/>
      <c r="Q11" s="9" t="str">
        <f t="shared" si="0"/>
        <v>ชาย</v>
      </c>
      <c r="R11" s="10" t="s">
        <v>41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420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35">
      <c r="A12" s="3"/>
      <c r="B12" s="11">
        <v>5</v>
      </c>
      <c r="C12" s="59" t="s">
        <v>646</v>
      </c>
      <c r="D12" s="60" t="s">
        <v>2</v>
      </c>
      <c r="E12" s="61" t="s">
        <v>647</v>
      </c>
      <c r="F12" s="62" t="s">
        <v>40</v>
      </c>
      <c r="G12" s="79"/>
      <c r="H12" s="45" t="str">
        <f t="shared" si="1"/>
        <v>-</v>
      </c>
      <c r="I12" s="37"/>
      <c r="J12" s="46" t="s">
        <v>43</v>
      </c>
      <c r="K12" s="37"/>
      <c r="L12" s="38"/>
      <c r="M12" s="3"/>
      <c r="N12" s="3"/>
      <c r="O12" s="3"/>
      <c r="P12" s="36"/>
      <c r="Q12" s="9" t="str">
        <f t="shared" si="0"/>
        <v>ชาย</v>
      </c>
      <c r="R12" s="10"/>
      <c r="S12" s="10" t="s">
        <v>121</v>
      </c>
      <c r="T12" s="42" t="e">
        <f>(100*T11)/S11</f>
        <v>#DIV/0!</v>
      </c>
      <c r="U12" s="42" t="e">
        <f>(100*U11)/S11</f>
        <v>#DIV/0!</v>
      </c>
      <c r="V12" s="42" t="e">
        <f>(100*V11)/S11</f>
        <v>#DIV/0!</v>
      </c>
      <c r="W12" s="42" t="e">
        <f>(100*W11)/S11</f>
        <v>#DIV/0!</v>
      </c>
      <c r="X12" s="42" t="e">
        <f>(100*X11)/S11</f>
        <v>#DIV/0!</v>
      </c>
      <c r="Y12" s="42" t="e">
        <f>(100*Y11)/S11</f>
        <v>#DIV/0!</v>
      </c>
      <c r="Z12" s="42" t="e">
        <f>(100*Z11)/S11</f>
        <v>#DIV/0!</v>
      </c>
      <c r="AA12" s="42" t="e">
        <f>(100*AA11)/S11</f>
        <v>#DIV/0!</v>
      </c>
      <c r="AB12" s="42" t="e">
        <f>(100*AB11)/S11</f>
        <v>#DIV/0!</v>
      </c>
      <c r="AC12" s="42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35">
      <c r="A13" s="3"/>
      <c r="B13" s="11">
        <v>6</v>
      </c>
      <c r="C13" s="59" t="s">
        <v>648</v>
      </c>
      <c r="D13" s="60" t="s">
        <v>2</v>
      </c>
      <c r="E13" s="61" t="s">
        <v>649</v>
      </c>
      <c r="F13" s="62" t="s">
        <v>650</v>
      </c>
      <c r="G13" s="79"/>
      <c r="H13" s="45" t="str">
        <f t="shared" si="1"/>
        <v>-</v>
      </c>
      <c r="I13" s="37"/>
      <c r="J13" s="38"/>
      <c r="K13" s="37"/>
      <c r="L13" s="38"/>
      <c r="M13" s="3"/>
      <c r="N13" s="3"/>
      <c r="O13" s="3"/>
      <c r="P13" s="36"/>
      <c r="Q13" s="9" t="str">
        <f t="shared" si="0"/>
        <v>ชาย</v>
      </c>
      <c r="R13" s="9"/>
      <c r="S13" s="9"/>
      <c r="T13" s="122" t="s">
        <v>118</v>
      </c>
      <c r="U13" s="122"/>
      <c r="V13" s="122"/>
      <c r="W13" s="123" t="s">
        <v>119</v>
      </c>
      <c r="X13" s="123"/>
      <c r="Y13" s="123"/>
      <c r="Z13" s="124" t="s">
        <v>120</v>
      </c>
      <c r="AA13" s="124"/>
      <c r="AB13" s="124"/>
      <c r="AC13" s="124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35">
      <c r="A14" s="3"/>
      <c r="B14" s="11">
        <v>7</v>
      </c>
      <c r="C14" s="59" t="s">
        <v>651</v>
      </c>
      <c r="D14" s="60" t="s">
        <v>2</v>
      </c>
      <c r="E14" s="61" t="s">
        <v>143</v>
      </c>
      <c r="F14" s="62" t="s">
        <v>652</v>
      </c>
      <c r="G14" s="79"/>
      <c r="H14" s="45" t="str">
        <f t="shared" si="1"/>
        <v>-</v>
      </c>
      <c r="I14" s="37"/>
      <c r="J14" s="143" t="s">
        <v>14</v>
      </c>
      <c r="K14" s="143" t="s">
        <v>15</v>
      </c>
      <c r="L14" s="145" t="s">
        <v>16</v>
      </c>
      <c r="M14" s="52" t="s">
        <v>17</v>
      </c>
      <c r="N14" s="51"/>
      <c r="O14" s="51"/>
      <c r="P14" s="36"/>
      <c r="Q14" s="9" t="str">
        <f t="shared" si="0"/>
        <v>ชาย</v>
      </c>
      <c r="R14" s="9"/>
      <c r="S14" s="10" t="s">
        <v>45</v>
      </c>
      <c r="T14" s="159">
        <f>T11+U11+V11</f>
        <v>0</v>
      </c>
      <c r="U14" s="160"/>
      <c r="V14" s="160"/>
      <c r="W14" s="161">
        <f>W11+X11+Y11</f>
        <v>0</v>
      </c>
      <c r="X14" s="162"/>
      <c r="Y14" s="162"/>
      <c r="Z14" s="163">
        <f>Z11+AA11+AB11+AC11</f>
        <v>0</v>
      </c>
      <c r="AA14" s="163"/>
      <c r="AB14" s="163"/>
      <c r="AC14" s="163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35">
      <c r="A15" s="3"/>
      <c r="B15" s="11">
        <v>8</v>
      </c>
      <c r="C15" s="59" t="s">
        <v>653</v>
      </c>
      <c r="D15" s="60" t="s">
        <v>2</v>
      </c>
      <c r="E15" s="61" t="s">
        <v>37</v>
      </c>
      <c r="F15" s="62" t="s">
        <v>654</v>
      </c>
      <c r="G15" s="79"/>
      <c r="H15" s="45" t="str">
        <f t="shared" si="1"/>
        <v>-</v>
      </c>
      <c r="I15" s="37"/>
      <c r="J15" s="144"/>
      <c r="K15" s="144"/>
      <c r="L15" s="146"/>
      <c r="M15" s="53" t="s">
        <v>18</v>
      </c>
      <c r="N15" s="51"/>
      <c r="O15" s="51"/>
      <c r="P15" s="36"/>
      <c r="Q15" s="9" t="str">
        <f t="shared" si="0"/>
        <v>ชาย</v>
      </c>
      <c r="R15" s="9"/>
      <c r="S15" s="10" t="s">
        <v>121</v>
      </c>
      <c r="T15" s="156" t="e">
        <f>T12+U12+V12</f>
        <v>#DIV/0!</v>
      </c>
      <c r="U15" s="122"/>
      <c r="V15" s="122"/>
      <c r="W15" s="157" t="e">
        <f>W12+X12+Y12</f>
        <v>#DIV/0!</v>
      </c>
      <c r="X15" s="123"/>
      <c r="Y15" s="123"/>
      <c r="Z15" s="158" t="e">
        <f>Z12+AA12+AB12+AC12</f>
        <v>#DIV/0!</v>
      </c>
      <c r="AA15" s="124"/>
      <c r="AB15" s="124"/>
      <c r="AC15" s="124"/>
      <c r="AD15" s="98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35">
      <c r="A16" s="3"/>
      <c r="B16" s="11">
        <v>9</v>
      </c>
      <c r="C16" s="59" t="s">
        <v>655</v>
      </c>
      <c r="D16" s="60" t="s">
        <v>2</v>
      </c>
      <c r="E16" s="61" t="s">
        <v>656</v>
      </c>
      <c r="F16" s="62" t="s">
        <v>657</v>
      </c>
      <c r="G16" s="79"/>
      <c r="H16" s="45" t="str">
        <f t="shared" si="1"/>
        <v>-</v>
      </c>
      <c r="I16" s="37"/>
      <c r="J16" s="54">
        <v>4</v>
      </c>
      <c r="K16" s="11">
        <f>T9</f>
        <v>0</v>
      </c>
      <c r="L16" s="55">
        <f>T10</f>
        <v>0</v>
      </c>
      <c r="M16" s="130">
        <f>L18+L17+L16+K16+K17+K18</f>
        <v>0</v>
      </c>
      <c r="N16" s="3"/>
      <c r="O16" s="3"/>
      <c r="P16" s="36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35">
      <c r="A17" s="3"/>
      <c r="B17" s="11">
        <v>10</v>
      </c>
      <c r="C17" s="59" t="s">
        <v>658</v>
      </c>
      <c r="D17" s="60" t="s">
        <v>2</v>
      </c>
      <c r="E17" s="61" t="s">
        <v>659</v>
      </c>
      <c r="F17" s="62" t="s">
        <v>660</v>
      </c>
      <c r="G17" s="79"/>
      <c r="H17" s="45" t="str">
        <f t="shared" si="1"/>
        <v>-</v>
      </c>
      <c r="I17" s="37"/>
      <c r="J17" s="54">
        <v>3.5</v>
      </c>
      <c r="K17" s="11">
        <f>U9</f>
        <v>0</v>
      </c>
      <c r="L17" s="55">
        <f>U10</f>
        <v>0</v>
      </c>
      <c r="M17" s="131"/>
      <c r="N17" s="3"/>
      <c r="O17" s="3"/>
      <c r="P17" s="36"/>
      <c r="Q17" s="9" t="str">
        <f t="shared" si="0"/>
        <v>ชาย</v>
      </c>
      <c r="R17" s="9"/>
      <c r="S17" s="104" t="s">
        <v>122</v>
      </c>
      <c r="T17" s="10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35">
      <c r="A18" s="3"/>
      <c r="B18" s="11">
        <v>11</v>
      </c>
      <c r="C18" s="59" t="s">
        <v>661</v>
      </c>
      <c r="D18" s="60" t="s">
        <v>2</v>
      </c>
      <c r="E18" s="61" t="s">
        <v>280</v>
      </c>
      <c r="F18" s="62" t="s">
        <v>662</v>
      </c>
      <c r="G18" s="79"/>
      <c r="H18" s="45" t="str">
        <f t="shared" si="1"/>
        <v>-</v>
      </c>
      <c r="I18" s="37"/>
      <c r="J18" s="54">
        <v>3</v>
      </c>
      <c r="K18" s="11">
        <f>V9</f>
        <v>0</v>
      </c>
      <c r="L18" s="55">
        <f>V10</f>
        <v>0</v>
      </c>
      <c r="M18" s="132"/>
      <c r="N18" s="3"/>
      <c r="O18" s="3"/>
      <c r="P18" s="36"/>
      <c r="Q18" s="9" t="str">
        <f t="shared" si="0"/>
        <v>ชาย</v>
      </c>
      <c r="R18" s="9"/>
      <c r="S18" s="107" t="s">
        <v>62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35">
      <c r="A19" s="3"/>
      <c r="B19" s="11">
        <v>12</v>
      </c>
      <c r="C19" s="59" t="s">
        <v>663</v>
      </c>
      <c r="D19" s="60" t="s">
        <v>2</v>
      </c>
      <c r="E19" s="61" t="s">
        <v>664</v>
      </c>
      <c r="F19" s="62" t="s">
        <v>665</v>
      </c>
      <c r="G19" s="79"/>
      <c r="H19" s="45" t="str">
        <f t="shared" si="1"/>
        <v>-</v>
      </c>
      <c r="I19" s="37"/>
      <c r="J19" s="56">
        <v>2.5</v>
      </c>
      <c r="K19" s="11">
        <f>W9</f>
        <v>0</v>
      </c>
      <c r="L19" s="55">
        <f>W10</f>
        <v>0</v>
      </c>
      <c r="M19" s="130">
        <f>L22+K22+L21+K20+K19+L19+L20+K21</f>
        <v>0</v>
      </c>
      <c r="N19" s="3"/>
      <c r="O19" s="3"/>
      <c r="P19" s="36"/>
      <c r="Q19" s="9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19</v>
      </c>
      <c r="AC19" s="10" t="s">
        <v>42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35">
      <c r="A20" s="3"/>
      <c r="B20" s="11">
        <v>13</v>
      </c>
      <c r="C20" s="59" t="s">
        <v>666</v>
      </c>
      <c r="D20" s="60" t="s">
        <v>2</v>
      </c>
      <c r="E20" s="61" t="s">
        <v>667</v>
      </c>
      <c r="F20" s="62" t="s">
        <v>668</v>
      </c>
      <c r="G20" s="79"/>
      <c r="H20" s="45" t="str">
        <f t="shared" si="1"/>
        <v>-</v>
      </c>
      <c r="I20" s="37"/>
      <c r="J20" s="56">
        <v>2</v>
      </c>
      <c r="K20" s="11">
        <f>X9</f>
        <v>0</v>
      </c>
      <c r="L20" s="55">
        <f>X10</f>
        <v>0</v>
      </c>
      <c r="M20" s="131"/>
      <c r="N20" s="3"/>
      <c r="O20" s="3"/>
      <c r="P20" s="36"/>
      <c r="Q20" s="9" t="str">
        <f t="shared" si="0"/>
        <v>ชาย</v>
      </c>
      <c r="R20" s="9"/>
      <c r="S20" s="10" t="s">
        <v>123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35">
      <c r="A21" s="3"/>
      <c r="B21" s="11">
        <v>14</v>
      </c>
      <c r="C21" s="59" t="s">
        <v>669</v>
      </c>
      <c r="D21" s="60" t="s">
        <v>2</v>
      </c>
      <c r="E21" s="61" t="s">
        <v>670</v>
      </c>
      <c r="F21" s="62" t="s">
        <v>671</v>
      </c>
      <c r="G21" s="79"/>
      <c r="H21" s="45" t="str">
        <f t="shared" si="1"/>
        <v>-</v>
      </c>
      <c r="I21" s="37"/>
      <c r="J21" s="56">
        <v>1.5</v>
      </c>
      <c r="K21" s="11">
        <f>Y9</f>
        <v>0</v>
      </c>
      <c r="L21" s="55">
        <f>Y10</f>
        <v>0</v>
      </c>
      <c r="M21" s="131"/>
      <c r="N21" s="3"/>
      <c r="O21" s="3"/>
      <c r="P21" s="36"/>
      <c r="Q21" s="9" t="str">
        <f t="shared" si="0"/>
        <v>ชาย</v>
      </c>
      <c r="R21" s="9"/>
      <c r="S21" s="10" t="s">
        <v>121</v>
      </c>
      <c r="T21" s="43" t="e">
        <f>T12</f>
        <v>#DIV/0!</v>
      </c>
      <c r="U21" s="43" t="e">
        <f t="shared" si="3"/>
        <v>#DIV/0!</v>
      </c>
      <c r="V21" s="43" t="e">
        <f t="shared" si="3"/>
        <v>#DIV/0!</v>
      </c>
      <c r="W21" s="43" t="e">
        <f t="shared" si="3"/>
        <v>#DIV/0!</v>
      </c>
      <c r="X21" s="43" t="e">
        <f t="shared" si="3"/>
        <v>#DIV/0!</v>
      </c>
      <c r="Y21" s="43" t="e">
        <f t="shared" si="3"/>
        <v>#DIV/0!</v>
      </c>
      <c r="Z21" s="43" t="e">
        <f t="shared" si="3"/>
        <v>#DIV/0!</v>
      </c>
      <c r="AA21" s="43" t="e">
        <f t="shared" si="3"/>
        <v>#DIV/0!</v>
      </c>
      <c r="AB21" s="43" t="e">
        <f t="shared" si="3"/>
        <v>#DIV/0!</v>
      </c>
      <c r="AC21" s="43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35">
      <c r="A22" s="3"/>
      <c r="B22" s="11">
        <v>15</v>
      </c>
      <c r="C22" s="59" t="s">
        <v>672</v>
      </c>
      <c r="D22" s="60" t="s">
        <v>4</v>
      </c>
      <c r="E22" s="61" t="s">
        <v>673</v>
      </c>
      <c r="F22" s="62" t="s">
        <v>674</v>
      </c>
      <c r="G22" s="79"/>
      <c r="H22" s="45" t="str">
        <f t="shared" si="1"/>
        <v>-</v>
      </c>
      <c r="I22" s="37"/>
      <c r="J22" s="56">
        <v>1</v>
      </c>
      <c r="K22" s="11">
        <f>Z9</f>
        <v>0</v>
      </c>
      <c r="L22" s="55">
        <f>Z10</f>
        <v>0</v>
      </c>
      <c r="M22" s="132"/>
      <c r="N22" s="3"/>
      <c r="O22" s="3"/>
      <c r="P22" s="36"/>
      <c r="Q22" s="9" t="str">
        <f t="shared" si="0"/>
        <v>หญิง</v>
      </c>
      <c r="R22" s="9"/>
      <c r="S22" s="99" t="s">
        <v>124</v>
      </c>
      <c r="T22" s="150" t="e">
        <f>T15</f>
        <v>#DIV/0!</v>
      </c>
      <c r="U22" s="151"/>
      <c r="V22" s="151"/>
      <c r="W22" s="44"/>
      <c r="X22" s="44"/>
      <c r="Y22" s="44"/>
      <c r="Z22" s="44"/>
      <c r="AA22" s="44"/>
      <c r="AB22" s="44"/>
      <c r="AC22" s="44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35">
      <c r="A23" s="3"/>
      <c r="B23" s="11">
        <v>16</v>
      </c>
      <c r="C23" s="59" t="s">
        <v>675</v>
      </c>
      <c r="D23" s="60" t="s">
        <v>4</v>
      </c>
      <c r="E23" s="61" t="s">
        <v>676</v>
      </c>
      <c r="F23" s="62" t="s">
        <v>677</v>
      </c>
      <c r="G23" s="79"/>
      <c r="H23" s="45" t="str">
        <f t="shared" si="1"/>
        <v>-</v>
      </c>
      <c r="I23" s="37"/>
      <c r="J23" s="56">
        <v>0</v>
      </c>
      <c r="K23" s="11">
        <f>AA9</f>
        <v>0</v>
      </c>
      <c r="L23" s="55">
        <f>AA10</f>
        <v>0</v>
      </c>
      <c r="M23" s="130">
        <f>L25+K24+K23+L23+L24+K25</f>
        <v>0</v>
      </c>
      <c r="N23" s="3"/>
      <c r="O23" s="3"/>
      <c r="P23" s="36"/>
      <c r="Q23" s="9" t="str">
        <f t="shared" si="0"/>
        <v>หญิง</v>
      </c>
      <c r="R23" s="9"/>
      <c r="S23" s="108" t="s">
        <v>59</v>
      </c>
      <c r="T23" s="108"/>
      <c r="U23" s="152" t="e">
        <f>AF10</f>
        <v>#DIV/0!</v>
      </c>
      <c r="V23" s="153"/>
      <c r="W23" s="113" t="s">
        <v>125</v>
      </c>
      <c r="X23" s="114"/>
      <c r="Y23" s="115"/>
      <c r="Z23" s="154" t="e">
        <f>AF9</f>
        <v>#DIV/0!</v>
      </c>
      <c r="AA23" s="155"/>
      <c r="AB23" s="155"/>
      <c r="AC23" s="155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35">
      <c r="A24" s="3"/>
      <c r="B24" s="11">
        <v>17</v>
      </c>
      <c r="C24" s="59" t="s">
        <v>678</v>
      </c>
      <c r="D24" s="60" t="s">
        <v>4</v>
      </c>
      <c r="E24" s="61" t="s">
        <v>679</v>
      </c>
      <c r="F24" s="62" t="s">
        <v>680</v>
      </c>
      <c r="G24" s="79"/>
      <c r="H24" s="45" t="str">
        <f t="shared" si="1"/>
        <v>-</v>
      </c>
      <c r="I24" s="37"/>
      <c r="J24" s="54" t="s">
        <v>19</v>
      </c>
      <c r="K24" s="11">
        <f>AB9</f>
        <v>0</v>
      </c>
      <c r="L24" s="55">
        <f>AB10</f>
        <v>0</v>
      </c>
      <c r="M24" s="131"/>
      <c r="N24" s="3"/>
      <c r="O24" s="3"/>
      <c r="P24" s="36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35">
      <c r="A25" s="3"/>
      <c r="B25" s="11">
        <v>18</v>
      </c>
      <c r="C25" s="59" t="s">
        <v>681</v>
      </c>
      <c r="D25" s="60" t="s">
        <v>4</v>
      </c>
      <c r="E25" s="61" t="s">
        <v>682</v>
      </c>
      <c r="F25" s="62" t="s">
        <v>683</v>
      </c>
      <c r="G25" s="79"/>
      <c r="H25" s="45" t="str">
        <f t="shared" si="1"/>
        <v>-</v>
      </c>
      <c r="I25" s="37"/>
      <c r="J25" s="54" t="s">
        <v>20</v>
      </c>
      <c r="K25" s="11">
        <f>AC9</f>
        <v>0</v>
      </c>
      <c r="L25" s="55">
        <f>AC10</f>
        <v>0</v>
      </c>
      <c r="M25" s="132"/>
      <c r="N25" s="3"/>
      <c r="O25" s="3"/>
      <c r="P25" s="36"/>
      <c r="Q25" s="9" t="str">
        <f t="shared" si="0"/>
        <v>หญิง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35">
      <c r="A26" s="3"/>
      <c r="B26" s="11">
        <v>19</v>
      </c>
      <c r="C26" s="59" t="s">
        <v>684</v>
      </c>
      <c r="D26" s="60" t="s">
        <v>4</v>
      </c>
      <c r="E26" s="61" t="s">
        <v>685</v>
      </c>
      <c r="F26" s="62" t="s">
        <v>686</v>
      </c>
      <c r="G26" s="79"/>
      <c r="H26" s="45" t="str">
        <f t="shared" si="1"/>
        <v>-</v>
      </c>
      <c r="I26" s="37"/>
      <c r="J26" s="57"/>
      <c r="K26" s="37"/>
      <c r="L26" s="38"/>
      <c r="M26" s="3"/>
      <c r="N26" s="3"/>
      <c r="O26" s="3"/>
      <c r="P26" s="36"/>
      <c r="Q26" s="9" t="str">
        <f t="shared" si="0"/>
        <v>หญิง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35">
      <c r="A27" s="3"/>
      <c r="B27" s="11">
        <v>20</v>
      </c>
      <c r="C27" s="59" t="s">
        <v>687</v>
      </c>
      <c r="D27" s="60" t="s">
        <v>4</v>
      </c>
      <c r="E27" s="61" t="s">
        <v>688</v>
      </c>
      <c r="F27" s="62" t="s">
        <v>689</v>
      </c>
      <c r="G27" s="79"/>
      <c r="H27" s="45" t="str">
        <f t="shared" si="1"/>
        <v>-</v>
      </c>
      <c r="I27" s="37"/>
      <c r="J27" s="38"/>
      <c r="K27" s="37"/>
      <c r="L27" s="38"/>
      <c r="M27" s="3"/>
      <c r="N27" s="3"/>
      <c r="O27" s="3"/>
      <c r="P27" s="36"/>
      <c r="Q27" s="9" t="str">
        <f t="shared" si="0"/>
        <v>หญิง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35">
      <c r="A28" s="3"/>
      <c r="B28" s="11">
        <v>21</v>
      </c>
      <c r="C28" s="59" t="s">
        <v>690</v>
      </c>
      <c r="D28" s="60" t="s">
        <v>4</v>
      </c>
      <c r="E28" s="61" t="s">
        <v>691</v>
      </c>
      <c r="F28" s="62" t="s">
        <v>692</v>
      </c>
      <c r="G28" s="79"/>
      <c r="H28" s="45" t="str">
        <f t="shared" si="1"/>
        <v>-</v>
      </c>
      <c r="I28" s="37"/>
      <c r="J28" s="38"/>
      <c r="K28" s="58" t="str">
        <f>กรอกข้อมูล!C5</f>
        <v>(ว่าที่ ร.ต.หญิงจิราภรณ์  สีดำ)</v>
      </c>
      <c r="L28" s="38"/>
      <c r="M28" s="3"/>
      <c r="N28" s="3"/>
      <c r="O28" s="3"/>
      <c r="P28" s="36"/>
      <c r="Q28" s="9" t="str">
        <f t="shared" si="0"/>
        <v>หญิง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35">
      <c r="A29" s="3"/>
      <c r="B29" s="11">
        <v>22</v>
      </c>
      <c r="C29" s="59" t="s">
        <v>693</v>
      </c>
      <c r="D29" s="60" t="s">
        <v>4</v>
      </c>
      <c r="E29" s="61" t="s">
        <v>694</v>
      </c>
      <c r="F29" s="62" t="s">
        <v>695</v>
      </c>
      <c r="G29" s="79"/>
      <c r="H29" s="45" t="str">
        <f t="shared" si="1"/>
        <v>-</v>
      </c>
      <c r="I29" s="37"/>
      <c r="J29" s="38"/>
      <c r="K29" s="37"/>
      <c r="L29" s="38"/>
      <c r="M29" s="3"/>
      <c r="N29" s="3"/>
      <c r="O29" s="3"/>
      <c r="P29" s="36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35">
      <c r="A30" s="3"/>
      <c r="B30" s="11">
        <v>23</v>
      </c>
      <c r="C30" s="59" t="s">
        <v>696</v>
      </c>
      <c r="D30" s="60" t="s">
        <v>4</v>
      </c>
      <c r="E30" s="61" t="s">
        <v>127</v>
      </c>
      <c r="F30" s="62" t="s">
        <v>697</v>
      </c>
      <c r="G30" s="79"/>
      <c r="H30" s="45" t="str">
        <f t="shared" si="1"/>
        <v>-</v>
      </c>
      <c r="I30" s="37"/>
      <c r="J30" s="38"/>
      <c r="K30" s="37"/>
      <c r="L30" s="38"/>
      <c r="M30" s="3"/>
      <c r="N30" s="3"/>
      <c r="O30" s="3"/>
      <c r="P30" s="36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35">
      <c r="A31" s="3"/>
      <c r="B31" s="11">
        <v>24</v>
      </c>
      <c r="C31" s="59" t="s">
        <v>698</v>
      </c>
      <c r="D31" s="60" t="s">
        <v>4</v>
      </c>
      <c r="E31" s="61" t="s">
        <v>699</v>
      </c>
      <c r="F31" s="62" t="s">
        <v>8</v>
      </c>
      <c r="G31" s="79"/>
      <c r="H31" s="45" t="str">
        <f t="shared" si="1"/>
        <v>-</v>
      </c>
      <c r="I31" s="37"/>
      <c r="J31" s="38"/>
      <c r="K31" s="37"/>
      <c r="L31" s="38"/>
      <c r="M31" s="3"/>
      <c r="N31" s="3"/>
      <c r="O31" s="3"/>
      <c r="P31" s="36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35">
      <c r="A32" s="3"/>
      <c r="B32" s="11">
        <v>25</v>
      </c>
      <c r="C32" s="59" t="s">
        <v>700</v>
      </c>
      <c r="D32" s="60" t="s">
        <v>4</v>
      </c>
      <c r="E32" s="61" t="s">
        <v>701</v>
      </c>
      <c r="F32" s="62" t="s">
        <v>593</v>
      </c>
      <c r="G32" s="79"/>
      <c r="H32" s="45" t="str">
        <f t="shared" si="1"/>
        <v>-</v>
      </c>
      <c r="I32" s="37"/>
      <c r="J32" s="38"/>
      <c r="K32" s="37"/>
      <c r="L32" s="38"/>
      <c r="M32" s="3"/>
      <c r="N32" s="3"/>
      <c r="O32" s="3"/>
      <c r="P32" s="36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9" t="s">
        <v>702</v>
      </c>
      <c r="D33" s="60" t="s">
        <v>4</v>
      </c>
      <c r="E33" s="61" t="s">
        <v>703</v>
      </c>
      <c r="F33" s="62" t="s">
        <v>704</v>
      </c>
      <c r="G33" s="79"/>
      <c r="H33" s="45" t="str">
        <f t="shared" si="1"/>
        <v>-</v>
      </c>
      <c r="I33" s="37"/>
      <c r="J33" s="38"/>
      <c r="K33" s="37"/>
      <c r="L33" s="38"/>
      <c r="M33" s="3"/>
      <c r="N33" s="3"/>
      <c r="O33" s="3"/>
      <c r="P33" s="36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9" t="s">
        <v>705</v>
      </c>
      <c r="D34" s="60" t="s">
        <v>4</v>
      </c>
      <c r="E34" s="61" t="s">
        <v>706</v>
      </c>
      <c r="F34" s="62" t="s">
        <v>707</v>
      </c>
      <c r="G34" s="79"/>
      <c r="H34" s="45" t="str">
        <f t="shared" si="1"/>
        <v>-</v>
      </c>
      <c r="I34" s="38"/>
      <c r="J34" s="38"/>
      <c r="K34" s="38"/>
      <c r="L34" s="38"/>
      <c r="M34" s="3"/>
      <c r="N34" s="3"/>
      <c r="O34" s="3"/>
      <c r="P34" s="36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9" t="s">
        <v>708</v>
      </c>
      <c r="D35" s="60" t="s">
        <v>4</v>
      </c>
      <c r="E35" s="61" t="s">
        <v>709</v>
      </c>
      <c r="F35" s="62" t="s">
        <v>710</v>
      </c>
      <c r="G35" s="79"/>
      <c r="H35" s="45" t="str">
        <f t="shared" si="1"/>
        <v>-</v>
      </c>
      <c r="I35" s="38"/>
      <c r="J35" s="38"/>
      <c r="K35" s="38"/>
      <c r="L35" s="38"/>
      <c r="M35" s="3"/>
      <c r="N35" s="3"/>
      <c r="O35" s="3"/>
      <c r="P35" s="36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9" t="s">
        <v>711</v>
      </c>
      <c r="D36" s="60" t="s">
        <v>4</v>
      </c>
      <c r="E36" s="61" t="s">
        <v>712</v>
      </c>
      <c r="F36" s="62" t="s">
        <v>713</v>
      </c>
      <c r="G36" s="79"/>
      <c r="H36" s="45" t="str">
        <f t="shared" si="1"/>
        <v>-</v>
      </c>
      <c r="I36" s="38"/>
      <c r="J36" s="38"/>
      <c r="K36" s="38"/>
      <c r="L36" s="38"/>
      <c r="M36" s="3"/>
      <c r="N36" s="3"/>
      <c r="O36" s="3"/>
      <c r="P36" s="36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63" t="s">
        <v>714</v>
      </c>
      <c r="D37" s="60" t="s">
        <v>4</v>
      </c>
      <c r="E37" s="64" t="s">
        <v>6</v>
      </c>
      <c r="F37" s="65" t="s">
        <v>11</v>
      </c>
      <c r="G37" s="79"/>
      <c r="H37" s="45" t="str">
        <f t="shared" si="1"/>
        <v>-</v>
      </c>
      <c r="I37" s="38"/>
      <c r="J37" s="38"/>
      <c r="K37" s="38"/>
      <c r="L37" s="38"/>
      <c r="M37" s="3"/>
      <c r="N37" s="3"/>
      <c r="O37" s="3"/>
      <c r="P37" s="36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91">
        <v>31</v>
      </c>
      <c r="C38" s="59" t="s">
        <v>715</v>
      </c>
      <c r="D38" s="60" t="s">
        <v>4</v>
      </c>
      <c r="E38" s="61" t="s">
        <v>716</v>
      </c>
      <c r="F38" s="62" t="s">
        <v>163</v>
      </c>
      <c r="G38" s="79"/>
      <c r="H38" s="45" t="str">
        <f t="shared" si="1"/>
        <v>-</v>
      </c>
      <c r="I38" s="3"/>
      <c r="J38" s="3"/>
      <c r="K38" s="3"/>
      <c r="L38" s="3"/>
      <c r="M38" s="3"/>
      <c r="N38" s="3"/>
      <c r="O38" s="3"/>
      <c r="P38" s="36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91">
        <v>32</v>
      </c>
      <c r="C39" s="63" t="s">
        <v>717</v>
      </c>
      <c r="D39" s="60" t="s">
        <v>4</v>
      </c>
      <c r="E39" s="64" t="s">
        <v>718</v>
      </c>
      <c r="F39" s="65" t="s">
        <v>719</v>
      </c>
      <c r="G39" s="79"/>
      <c r="H39" s="45" t="str">
        <f t="shared" si="1"/>
        <v>-</v>
      </c>
      <c r="I39" s="3"/>
      <c r="J39" s="3"/>
      <c r="K39" s="3"/>
      <c r="L39" s="3"/>
      <c r="M39" s="3"/>
      <c r="N39" s="3"/>
      <c r="O39" s="3"/>
      <c r="P39" s="36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91">
        <v>33</v>
      </c>
      <c r="C40" s="59" t="s">
        <v>720</v>
      </c>
      <c r="D40" s="60" t="s">
        <v>4</v>
      </c>
      <c r="E40" s="61" t="s">
        <v>721</v>
      </c>
      <c r="F40" s="62" t="s">
        <v>722</v>
      </c>
      <c r="G40" s="79"/>
      <c r="H40" s="45" t="str">
        <f t="shared" si="1"/>
        <v>-</v>
      </c>
      <c r="I40" s="3"/>
      <c r="J40" s="3"/>
      <c r="K40" s="3"/>
      <c r="L40" s="3"/>
      <c r="M40" s="3"/>
      <c r="N40" s="3"/>
      <c r="O40" s="3"/>
      <c r="P40" s="36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91">
        <v>34</v>
      </c>
      <c r="C41" s="63" t="s">
        <v>723</v>
      </c>
      <c r="D41" s="60" t="s">
        <v>4</v>
      </c>
      <c r="E41" s="64" t="s">
        <v>724</v>
      </c>
      <c r="F41" s="65" t="s">
        <v>725</v>
      </c>
      <c r="G41" s="79"/>
      <c r="H41" s="45" t="str">
        <f t="shared" si="1"/>
        <v>-</v>
      </c>
      <c r="I41" s="3"/>
      <c r="J41" s="3"/>
      <c r="K41" s="3"/>
      <c r="L41" s="3"/>
      <c r="M41" s="3"/>
      <c r="N41" s="3"/>
      <c r="O41" s="3"/>
      <c r="P41" s="36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91">
        <v>35</v>
      </c>
      <c r="C42" s="59" t="s">
        <v>726</v>
      </c>
      <c r="D42" s="60" t="s">
        <v>4</v>
      </c>
      <c r="E42" s="61" t="s">
        <v>727</v>
      </c>
      <c r="F42" s="62" t="s">
        <v>728</v>
      </c>
      <c r="G42" s="79"/>
      <c r="H42" s="45" t="str">
        <f t="shared" si="1"/>
        <v>-</v>
      </c>
      <c r="I42" s="3"/>
      <c r="J42" s="3"/>
      <c r="K42" s="3"/>
      <c r="L42" s="3"/>
      <c r="M42" s="3"/>
      <c r="N42" s="3"/>
      <c r="O42" s="3"/>
      <c r="P42" s="36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91">
        <v>36</v>
      </c>
      <c r="C43" s="63" t="s">
        <v>729</v>
      </c>
      <c r="D43" s="60" t="s">
        <v>4</v>
      </c>
      <c r="E43" s="64" t="s">
        <v>730</v>
      </c>
      <c r="F43" s="65" t="s">
        <v>580</v>
      </c>
      <c r="G43" s="79"/>
      <c r="H43" s="45" t="str">
        <f t="shared" si="1"/>
        <v>-</v>
      </c>
      <c r="I43" s="3"/>
      <c r="J43" s="3"/>
      <c r="K43" s="3"/>
      <c r="L43" s="3"/>
      <c r="M43" s="3"/>
      <c r="N43" s="3"/>
      <c r="O43" s="3"/>
      <c r="P43" s="36"/>
      <c r="Q43" s="9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91">
        <v>37</v>
      </c>
      <c r="C44" s="59" t="s">
        <v>731</v>
      </c>
      <c r="D44" s="60" t="s">
        <v>4</v>
      </c>
      <c r="E44" s="61" t="s">
        <v>732</v>
      </c>
      <c r="F44" s="62" t="s">
        <v>733</v>
      </c>
      <c r="G44" s="79"/>
      <c r="H44" s="45" t="str">
        <f t="shared" si="1"/>
        <v>-</v>
      </c>
      <c r="I44" s="3"/>
      <c r="J44" s="3"/>
      <c r="K44" s="3"/>
      <c r="L44" s="3"/>
      <c r="M44" s="3"/>
      <c r="N44" s="3"/>
      <c r="O44" s="3"/>
      <c r="P44" s="36"/>
      <c r="Q44" s="9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91">
        <v>38</v>
      </c>
      <c r="C45" s="63" t="s">
        <v>734</v>
      </c>
      <c r="D45" s="60" t="s">
        <v>4</v>
      </c>
      <c r="E45" s="64" t="s">
        <v>735</v>
      </c>
      <c r="F45" s="65" t="s">
        <v>736</v>
      </c>
      <c r="G45" s="79"/>
      <c r="H45" s="45" t="str">
        <f t="shared" si="1"/>
        <v>-</v>
      </c>
      <c r="I45" s="3"/>
      <c r="J45" s="3"/>
      <c r="K45" s="3"/>
      <c r="L45" s="3"/>
      <c r="M45" s="3"/>
      <c r="N45" s="3"/>
      <c r="O45" s="3"/>
      <c r="P45" s="36"/>
      <c r="Q45" s="9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91">
        <v>39</v>
      </c>
      <c r="C46" s="63" t="s">
        <v>737</v>
      </c>
      <c r="D46" s="60" t="s">
        <v>4</v>
      </c>
      <c r="E46" s="64" t="s">
        <v>738</v>
      </c>
      <c r="F46" s="65" t="s">
        <v>739</v>
      </c>
      <c r="G46" s="79"/>
      <c r="H46" s="45" t="str">
        <f t="shared" si="1"/>
        <v>-</v>
      </c>
      <c r="I46" s="3"/>
      <c r="J46" s="3"/>
      <c r="K46" s="3"/>
      <c r="L46" s="3"/>
      <c r="M46" s="3"/>
      <c r="N46" s="3"/>
      <c r="O46" s="3"/>
      <c r="P46" s="36"/>
      <c r="Q46" s="9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91">
        <v>40</v>
      </c>
      <c r="C47" s="63"/>
      <c r="D47" s="60"/>
      <c r="E47" s="64"/>
      <c r="F47" s="65"/>
      <c r="G47" s="79"/>
      <c r="H47" s="45" t="str">
        <f t="shared" si="1"/>
        <v>-</v>
      </c>
      <c r="I47" s="3"/>
      <c r="J47" s="3"/>
      <c r="K47" s="3"/>
      <c r="L47" s="3"/>
      <c r="M47" s="3"/>
      <c r="N47" s="3"/>
      <c r="O47" s="3"/>
      <c r="P47" s="36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35">
      <c r="A48" s="3"/>
      <c r="B48" s="91">
        <v>41</v>
      </c>
      <c r="C48" s="63"/>
      <c r="D48" s="60"/>
      <c r="E48" s="64"/>
      <c r="F48" s="65"/>
      <c r="G48" s="83"/>
      <c r="H48" s="45" t="str">
        <f t="shared" ref="H48" si="4">IF(P48="มส","มส",IF(P48="ร","ร",IF(G48&lt;=0,"-",IF(G48&lt;=49,"0",IF(G48&lt;=54,"1",IF(G48&lt;=59,"1.5",IF(G48&lt;=64,"2",IF(G48&lt;=69,"2.5",IF(G48&lt;=74,"3",IF(G48&lt;=79,"3.5",IF(G48&lt;=100,"4")))))))))))</f>
        <v>-</v>
      </c>
      <c r="I48" s="3"/>
      <c r="J48" s="3"/>
      <c r="K48" s="3"/>
      <c r="L48" s="3"/>
      <c r="M48" s="3"/>
      <c r="N48" s="3"/>
      <c r="O48" s="3"/>
      <c r="P48" s="36"/>
      <c r="Q48" s="9" t="b">
        <f t="shared" ref="Q48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algorithmName="SHA-512" hashValue="cpoqM/Vd0COStRjAM/z1s9SWFl1Rm1R3zD52BRood2i1fqyJok/pxU8UoHgLarAtHvYsVkKY+5iUUFxp3IY8dQ==" saltValue="8fV+Eci1brcIUg/Ghe99mw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list" allowBlank="1" showInputMessage="1" showErrorMessage="1" sqref="P8:P48">
      <formula1>$C$67:$C$68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48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94" orientation="portrait" blackAndWhite="1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O43"/>
  <sheetViews>
    <sheetView topLeftCell="A4" zoomScaleNormal="100" workbookViewId="0">
      <selection activeCell="P13" sqref="P13"/>
    </sheetView>
  </sheetViews>
  <sheetFormatPr defaultRowHeight="14.25" x14ac:dyDescent="0.2"/>
  <cols>
    <col min="1" max="1" width="2" style="3" customWidth="1"/>
    <col min="2" max="2" width="6.75" style="3" customWidth="1"/>
    <col min="3" max="3" width="11.75" style="3" customWidth="1"/>
    <col min="4" max="12" width="5" style="28" customWidth="1"/>
    <col min="13" max="13" width="6.625" style="28" customWidth="1"/>
    <col min="14" max="15" width="10.5" style="3" customWidth="1"/>
    <col min="16" max="17" width="9" style="3"/>
    <col min="18" max="21" width="5.625" style="3" customWidth="1"/>
    <col min="22" max="22" width="7.375" style="3" customWidth="1"/>
    <col min="23" max="23" width="5.625" style="3" customWidth="1"/>
    <col min="24" max="35" width="4.625" style="3" customWidth="1"/>
    <col min="36" max="40" width="5.625" style="3" customWidth="1"/>
    <col min="41" max="258" width="9" style="3"/>
    <col min="259" max="259" width="2" style="3" customWidth="1"/>
    <col min="260" max="260" width="6.75" style="3" customWidth="1"/>
    <col min="261" max="261" width="11.75" style="3" customWidth="1"/>
    <col min="262" max="271" width="5" style="3" customWidth="1"/>
    <col min="272" max="273" width="10.5" style="3" customWidth="1"/>
    <col min="274" max="276" width="9" style="3"/>
    <col min="277" max="277" width="4.75" style="3" customWidth="1"/>
    <col min="278" max="287" width="4.625" style="3" customWidth="1"/>
    <col min="288" max="514" width="9" style="3"/>
    <col min="515" max="515" width="2" style="3" customWidth="1"/>
    <col min="516" max="516" width="6.75" style="3" customWidth="1"/>
    <col min="517" max="517" width="11.75" style="3" customWidth="1"/>
    <col min="518" max="527" width="5" style="3" customWidth="1"/>
    <col min="528" max="529" width="10.5" style="3" customWidth="1"/>
    <col min="530" max="532" width="9" style="3"/>
    <col min="533" max="533" width="4.75" style="3" customWidth="1"/>
    <col min="534" max="543" width="4.625" style="3" customWidth="1"/>
    <col min="544" max="770" width="9" style="3"/>
    <col min="771" max="771" width="2" style="3" customWidth="1"/>
    <col min="772" max="772" width="6.75" style="3" customWidth="1"/>
    <col min="773" max="773" width="11.75" style="3" customWidth="1"/>
    <col min="774" max="783" width="5" style="3" customWidth="1"/>
    <col min="784" max="785" width="10.5" style="3" customWidth="1"/>
    <col min="786" max="788" width="9" style="3"/>
    <col min="789" max="789" width="4.75" style="3" customWidth="1"/>
    <col min="790" max="799" width="4.625" style="3" customWidth="1"/>
    <col min="800" max="1026" width="9" style="3"/>
    <col min="1027" max="1027" width="2" style="3" customWidth="1"/>
    <col min="1028" max="1028" width="6.75" style="3" customWidth="1"/>
    <col min="1029" max="1029" width="11.75" style="3" customWidth="1"/>
    <col min="1030" max="1039" width="5" style="3" customWidth="1"/>
    <col min="1040" max="1041" width="10.5" style="3" customWidth="1"/>
    <col min="1042" max="1044" width="9" style="3"/>
    <col min="1045" max="1045" width="4.75" style="3" customWidth="1"/>
    <col min="1046" max="1055" width="4.625" style="3" customWidth="1"/>
    <col min="1056" max="1282" width="9" style="3"/>
    <col min="1283" max="1283" width="2" style="3" customWidth="1"/>
    <col min="1284" max="1284" width="6.75" style="3" customWidth="1"/>
    <col min="1285" max="1285" width="11.75" style="3" customWidth="1"/>
    <col min="1286" max="1295" width="5" style="3" customWidth="1"/>
    <col min="1296" max="1297" width="10.5" style="3" customWidth="1"/>
    <col min="1298" max="1300" width="9" style="3"/>
    <col min="1301" max="1301" width="4.75" style="3" customWidth="1"/>
    <col min="1302" max="1311" width="4.625" style="3" customWidth="1"/>
    <col min="1312" max="1538" width="9" style="3"/>
    <col min="1539" max="1539" width="2" style="3" customWidth="1"/>
    <col min="1540" max="1540" width="6.75" style="3" customWidth="1"/>
    <col min="1541" max="1541" width="11.75" style="3" customWidth="1"/>
    <col min="1542" max="1551" width="5" style="3" customWidth="1"/>
    <col min="1552" max="1553" width="10.5" style="3" customWidth="1"/>
    <col min="1554" max="1556" width="9" style="3"/>
    <col min="1557" max="1557" width="4.75" style="3" customWidth="1"/>
    <col min="1558" max="1567" width="4.625" style="3" customWidth="1"/>
    <col min="1568" max="1794" width="9" style="3"/>
    <col min="1795" max="1795" width="2" style="3" customWidth="1"/>
    <col min="1796" max="1796" width="6.75" style="3" customWidth="1"/>
    <col min="1797" max="1797" width="11.75" style="3" customWidth="1"/>
    <col min="1798" max="1807" width="5" style="3" customWidth="1"/>
    <col min="1808" max="1809" width="10.5" style="3" customWidth="1"/>
    <col min="1810" max="1812" width="9" style="3"/>
    <col min="1813" max="1813" width="4.75" style="3" customWidth="1"/>
    <col min="1814" max="1823" width="4.625" style="3" customWidth="1"/>
    <col min="1824" max="2050" width="9" style="3"/>
    <col min="2051" max="2051" width="2" style="3" customWidth="1"/>
    <col min="2052" max="2052" width="6.75" style="3" customWidth="1"/>
    <col min="2053" max="2053" width="11.75" style="3" customWidth="1"/>
    <col min="2054" max="2063" width="5" style="3" customWidth="1"/>
    <col min="2064" max="2065" width="10.5" style="3" customWidth="1"/>
    <col min="2066" max="2068" width="9" style="3"/>
    <col min="2069" max="2069" width="4.75" style="3" customWidth="1"/>
    <col min="2070" max="2079" width="4.625" style="3" customWidth="1"/>
    <col min="2080" max="2306" width="9" style="3"/>
    <col min="2307" max="2307" width="2" style="3" customWidth="1"/>
    <col min="2308" max="2308" width="6.75" style="3" customWidth="1"/>
    <col min="2309" max="2309" width="11.75" style="3" customWidth="1"/>
    <col min="2310" max="2319" width="5" style="3" customWidth="1"/>
    <col min="2320" max="2321" width="10.5" style="3" customWidth="1"/>
    <col min="2322" max="2324" width="9" style="3"/>
    <col min="2325" max="2325" width="4.75" style="3" customWidth="1"/>
    <col min="2326" max="2335" width="4.625" style="3" customWidth="1"/>
    <col min="2336" max="2562" width="9" style="3"/>
    <col min="2563" max="2563" width="2" style="3" customWidth="1"/>
    <col min="2564" max="2564" width="6.75" style="3" customWidth="1"/>
    <col min="2565" max="2565" width="11.75" style="3" customWidth="1"/>
    <col min="2566" max="2575" width="5" style="3" customWidth="1"/>
    <col min="2576" max="2577" width="10.5" style="3" customWidth="1"/>
    <col min="2578" max="2580" width="9" style="3"/>
    <col min="2581" max="2581" width="4.75" style="3" customWidth="1"/>
    <col min="2582" max="2591" width="4.625" style="3" customWidth="1"/>
    <col min="2592" max="2818" width="9" style="3"/>
    <col min="2819" max="2819" width="2" style="3" customWidth="1"/>
    <col min="2820" max="2820" width="6.75" style="3" customWidth="1"/>
    <col min="2821" max="2821" width="11.75" style="3" customWidth="1"/>
    <col min="2822" max="2831" width="5" style="3" customWidth="1"/>
    <col min="2832" max="2833" width="10.5" style="3" customWidth="1"/>
    <col min="2834" max="2836" width="9" style="3"/>
    <col min="2837" max="2837" width="4.75" style="3" customWidth="1"/>
    <col min="2838" max="2847" width="4.625" style="3" customWidth="1"/>
    <col min="2848" max="3074" width="9" style="3"/>
    <col min="3075" max="3075" width="2" style="3" customWidth="1"/>
    <col min="3076" max="3076" width="6.75" style="3" customWidth="1"/>
    <col min="3077" max="3077" width="11.75" style="3" customWidth="1"/>
    <col min="3078" max="3087" width="5" style="3" customWidth="1"/>
    <col min="3088" max="3089" width="10.5" style="3" customWidth="1"/>
    <col min="3090" max="3092" width="9" style="3"/>
    <col min="3093" max="3093" width="4.75" style="3" customWidth="1"/>
    <col min="3094" max="3103" width="4.625" style="3" customWidth="1"/>
    <col min="3104" max="3330" width="9" style="3"/>
    <col min="3331" max="3331" width="2" style="3" customWidth="1"/>
    <col min="3332" max="3332" width="6.75" style="3" customWidth="1"/>
    <col min="3333" max="3333" width="11.75" style="3" customWidth="1"/>
    <col min="3334" max="3343" width="5" style="3" customWidth="1"/>
    <col min="3344" max="3345" width="10.5" style="3" customWidth="1"/>
    <col min="3346" max="3348" width="9" style="3"/>
    <col min="3349" max="3349" width="4.75" style="3" customWidth="1"/>
    <col min="3350" max="3359" width="4.625" style="3" customWidth="1"/>
    <col min="3360" max="3586" width="9" style="3"/>
    <col min="3587" max="3587" width="2" style="3" customWidth="1"/>
    <col min="3588" max="3588" width="6.75" style="3" customWidth="1"/>
    <col min="3589" max="3589" width="11.75" style="3" customWidth="1"/>
    <col min="3590" max="3599" width="5" style="3" customWidth="1"/>
    <col min="3600" max="3601" width="10.5" style="3" customWidth="1"/>
    <col min="3602" max="3604" width="9" style="3"/>
    <col min="3605" max="3605" width="4.75" style="3" customWidth="1"/>
    <col min="3606" max="3615" width="4.625" style="3" customWidth="1"/>
    <col min="3616" max="3842" width="9" style="3"/>
    <col min="3843" max="3843" width="2" style="3" customWidth="1"/>
    <col min="3844" max="3844" width="6.75" style="3" customWidth="1"/>
    <col min="3845" max="3845" width="11.75" style="3" customWidth="1"/>
    <col min="3846" max="3855" width="5" style="3" customWidth="1"/>
    <col min="3856" max="3857" width="10.5" style="3" customWidth="1"/>
    <col min="3858" max="3860" width="9" style="3"/>
    <col min="3861" max="3861" width="4.75" style="3" customWidth="1"/>
    <col min="3862" max="3871" width="4.625" style="3" customWidth="1"/>
    <col min="3872" max="4098" width="9" style="3"/>
    <col min="4099" max="4099" width="2" style="3" customWidth="1"/>
    <col min="4100" max="4100" width="6.75" style="3" customWidth="1"/>
    <col min="4101" max="4101" width="11.75" style="3" customWidth="1"/>
    <col min="4102" max="4111" width="5" style="3" customWidth="1"/>
    <col min="4112" max="4113" width="10.5" style="3" customWidth="1"/>
    <col min="4114" max="4116" width="9" style="3"/>
    <col min="4117" max="4117" width="4.75" style="3" customWidth="1"/>
    <col min="4118" max="4127" width="4.625" style="3" customWidth="1"/>
    <col min="4128" max="4354" width="9" style="3"/>
    <col min="4355" max="4355" width="2" style="3" customWidth="1"/>
    <col min="4356" max="4356" width="6.75" style="3" customWidth="1"/>
    <col min="4357" max="4357" width="11.75" style="3" customWidth="1"/>
    <col min="4358" max="4367" width="5" style="3" customWidth="1"/>
    <col min="4368" max="4369" width="10.5" style="3" customWidth="1"/>
    <col min="4370" max="4372" width="9" style="3"/>
    <col min="4373" max="4373" width="4.75" style="3" customWidth="1"/>
    <col min="4374" max="4383" width="4.625" style="3" customWidth="1"/>
    <col min="4384" max="4610" width="9" style="3"/>
    <col min="4611" max="4611" width="2" style="3" customWidth="1"/>
    <col min="4612" max="4612" width="6.75" style="3" customWidth="1"/>
    <col min="4613" max="4613" width="11.75" style="3" customWidth="1"/>
    <col min="4614" max="4623" width="5" style="3" customWidth="1"/>
    <col min="4624" max="4625" width="10.5" style="3" customWidth="1"/>
    <col min="4626" max="4628" width="9" style="3"/>
    <col min="4629" max="4629" width="4.75" style="3" customWidth="1"/>
    <col min="4630" max="4639" width="4.625" style="3" customWidth="1"/>
    <col min="4640" max="4866" width="9" style="3"/>
    <col min="4867" max="4867" width="2" style="3" customWidth="1"/>
    <col min="4868" max="4868" width="6.75" style="3" customWidth="1"/>
    <col min="4869" max="4869" width="11.75" style="3" customWidth="1"/>
    <col min="4870" max="4879" width="5" style="3" customWidth="1"/>
    <col min="4880" max="4881" width="10.5" style="3" customWidth="1"/>
    <col min="4882" max="4884" width="9" style="3"/>
    <col min="4885" max="4885" width="4.75" style="3" customWidth="1"/>
    <col min="4886" max="4895" width="4.625" style="3" customWidth="1"/>
    <col min="4896" max="5122" width="9" style="3"/>
    <col min="5123" max="5123" width="2" style="3" customWidth="1"/>
    <col min="5124" max="5124" width="6.75" style="3" customWidth="1"/>
    <col min="5125" max="5125" width="11.75" style="3" customWidth="1"/>
    <col min="5126" max="5135" width="5" style="3" customWidth="1"/>
    <col min="5136" max="5137" width="10.5" style="3" customWidth="1"/>
    <col min="5138" max="5140" width="9" style="3"/>
    <col min="5141" max="5141" width="4.75" style="3" customWidth="1"/>
    <col min="5142" max="5151" width="4.625" style="3" customWidth="1"/>
    <col min="5152" max="5378" width="9" style="3"/>
    <col min="5379" max="5379" width="2" style="3" customWidth="1"/>
    <col min="5380" max="5380" width="6.75" style="3" customWidth="1"/>
    <col min="5381" max="5381" width="11.75" style="3" customWidth="1"/>
    <col min="5382" max="5391" width="5" style="3" customWidth="1"/>
    <col min="5392" max="5393" width="10.5" style="3" customWidth="1"/>
    <col min="5394" max="5396" width="9" style="3"/>
    <col min="5397" max="5397" width="4.75" style="3" customWidth="1"/>
    <col min="5398" max="5407" width="4.625" style="3" customWidth="1"/>
    <col min="5408" max="5634" width="9" style="3"/>
    <col min="5635" max="5635" width="2" style="3" customWidth="1"/>
    <col min="5636" max="5636" width="6.75" style="3" customWidth="1"/>
    <col min="5637" max="5637" width="11.75" style="3" customWidth="1"/>
    <col min="5638" max="5647" width="5" style="3" customWidth="1"/>
    <col min="5648" max="5649" width="10.5" style="3" customWidth="1"/>
    <col min="5650" max="5652" width="9" style="3"/>
    <col min="5653" max="5653" width="4.75" style="3" customWidth="1"/>
    <col min="5654" max="5663" width="4.625" style="3" customWidth="1"/>
    <col min="5664" max="5890" width="9" style="3"/>
    <col min="5891" max="5891" width="2" style="3" customWidth="1"/>
    <col min="5892" max="5892" width="6.75" style="3" customWidth="1"/>
    <col min="5893" max="5893" width="11.75" style="3" customWidth="1"/>
    <col min="5894" max="5903" width="5" style="3" customWidth="1"/>
    <col min="5904" max="5905" width="10.5" style="3" customWidth="1"/>
    <col min="5906" max="5908" width="9" style="3"/>
    <col min="5909" max="5909" width="4.75" style="3" customWidth="1"/>
    <col min="5910" max="5919" width="4.625" style="3" customWidth="1"/>
    <col min="5920" max="6146" width="9" style="3"/>
    <col min="6147" max="6147" width="2" style="3" customWidth="1"/>
    <col min="6148" max="6148" width="6.75" style="3" customWidth="1"/>
    <col min="6149" max="6149" width="11.75" style="3" customWidth="1"/>
    <col min="6150" max="6159" width="5" style="3" customWidth="1"/>
    <col min="6160" max="6161" width="10.5" style="3" customWidth="1"/>
    <col min="6162" max="6164" width="9" style="3"/>
    <col min="6165" max="6165" width="4.75" style="3" customWidth="1"/>
    <col min="6166" max="6175" width="4.625" style="3" customWidth="1"/>
    <col min="6176" max="6402" width="9" style="3"/>
    <col min="6403" max="6403" width="2" style="3" customWidth="1"/>
    <col min="6404" max="6404" width="6.75" style="3" customWidth="1"/>
    <col min="6405" max="6405" width="11.75" style="3" customWidth="1"/>
    <col min="6406" max="6415" width="5" style="3" customWidth="1"/>
    <col min="6416" max="6417" width="10.5" style="3" customWidth="1"/>
    <col min="6418" max="6420" width="9" style="3"/>
    <col min="6421" max="6421" width="4.75" style="3" customWidth="1"/>
    <col min="6422" max="6431" width="4.625" style="3" customWidth="1"/>
    <col min="6432" max="6658" width="9" style="3"/>
    <col min="6659" max="6659" width="2" style="3" customWidth="1"/>
    <col min="6660" max="6660" width="6.75" style="3" customWidth="1"/>
    <col min="6661" max="6661" width="11.75" style="3" customWidth="1"/>
    <col min="6662" max="6671" width="5" style="3" customWidth="1"/>
    <col min="6672" max="6673" width="10.5" style="3" customWidth="1"/>
    <col min="6674" max="6676" width="9" style="3"/>
    <col min="6677" max="6677" width="4.75" style="3" customWidth="1"/>
    <col min="6678" max="6687" width="4.625" style="3" customWidth="1"/>
    <col min="6688" max="6914" width="9" style="3"/>
    <col min="6915" max="6915" width="2" style="3" customWidth="1"/>
    <col min="6916" max="6916" width="6.75" style="3" customWidth="1"/>
    <col min="6917" max="6917" width="11.75" style="3" customWidth="1"/>
    <col min="6918" max="6927" width="5" style="3" customWidth="1"/>
    <col min="6928" max="6929" width="10.5" style="3" customWidth="1"/>
    <col min="6930" max="6932" width="9" style="3"/>
    <col min="6933" max="6933" width="4.75" style="3" customWidth="1"/>
    <col min="6934" max="6943" width="4.625" style="3" customWidth="1"/>
    <col min="6944" max="7170" width="9" style="3"/>
    <col min="7171" max="7171" width="2" style="3" customWidth="1"/>
    <col min="7172" max="7172" width="6.75" style="3" customWidth="1"/>
    <col min="7173" max="7173" width="11.75" style="3" customWidth="1"/>
    <col min="7174" max="7183" width="5" style="3" customWidth="1"/>
    <col min="7184" max="7185" width="10.5" style="3" customWidth="1"/>
    <col min="7186" max="7188" width="9" style="3"/>
    <col min="7189" max="7189" width="4.75" style="3" customWidth="1"/>
    <col min="7190" max="7199" width="4.625" style="3" customWidth="1"/>
    <col min="7200" max="7426" width="9" style="3"/>
    <col min="7427" max="7427" width="2" style="3" customWidth="1"/>
    <col min="7428" max="7428" width="6.75" style="3" customWidth="1"/>
    <col min="7429" max="7429" width="11.75" style="3" customWidth="1"/>
    <col min="7430" max="7439" width="5" style="3" customWidth="1"/>
    <col min="7440" max="7441" width="10.5" style="3" customWidth="1"/>
    <col min="7442" max="7444" width="9" style="3"/>
    <col min="7445" max="7445" width="4.75" style="3" customWidth="1"/>
    <col min="7446" max="7455" width="4.625" style="3" customWidth="1"/>
    <col min="7456" max="7682" width="9" style="3"/>
    <col min="7683" max="7683" width="2" style="3" customWidth="1"/>
    <col min="7684" max="7684" width="6.75" style="3" customWidth="1"/>
    <col min="7685" max="7685" width="11.75" style="3" customWidth="1"/>
    <col min="7686" max="7695" width="5" style="3" customWidth="1"/>
    <col min="7696" max="7697" width="10.5" style="3" customWidth="1"/>
    <col min="7698" max="7700" width="9" style="3"/>
    <col min="7701" max="7701" width="4.75" style="3" customWidth="1"/>
    <col min="7702" max="7711" width="4.625" style="3" customWidth="1"/>
    <col min="7712" max="7938" width="9" style="3"/>
    <col min="7939" max="7939" width="2" style="3" customWidth="1"/>
    <col min="7940" max="7940" width="6.75" style="3" customWidth="1"/>
    <col min="7941" max="7941" width="11.75" style="3" customWidth="1"/>
    <col min="7942" max="7951" width="5" style="3" customWidth="1"/>
    <col min="7952" max="7953" width="10.5" style="3" customWidth="1"/>
    <col min="7954" max="7956" width="9" style="3"/>
    <col min="7957" max="7957" width="4.75" style="3" customWidth="1"/>
    <col min="7958" max="7967" width="4.625" style="3" customWidth="1"/>
    <col min="7968" max="8194" width="9" style="3"/>
    <col min="8195" max="8195" width="2" style="3" customWidth="1"/>
    <col min="8196" max="8196" width="6.75" style="3" customWidth="1"/>
    <col min="8197" max="8197" width="11.75" style="3" customWidth="1"/>
    <col min="8198" max="8207" width="5" style="3" customWidth="1"/>
    <col min="8208" max="8209" width="10.5" style="3" customWidth="1"/>
    <col min="8210" max="8212" width="9" style="3"/>
    <col min="8213" max="8213" width="4.75" style="3" customWidth="1"/>
    <col min="8214" max="8223" width="4.625" style="3" customWidth="1"/>
    <col min="8224" max="8450" width="9" style="3"/>
    <col min="8451" max="8451" width="2" style="3" customWidth="1"/>
    <col min="8452" max="8452" width="6.75" style="3" customWidth="1"/>
    <col min="8453" max="8453" width="11.75" style="3" customWidth="1"/>
    <col min="8454" max="8463" width="5" style="3" customWidth="1"/>
    <col min="8464" max="8465" width="10.5" style="3" customWidth="1"/>
    <col min="8466" max="8468" width="9" style="3"/>
    <col min="8469" max="8469" width="4.75" style="3" customWidth="1"/>
    <col min="8470" max="8479" width="4.625" style="3" customWidth="1"/>
    <col min="8480" max="8706" width="9" style="3"/>
    <col min="8707" max="8707" width="2" style="3" customWidth="1"/>
    <col min="8708" max="8708" width="6.75" style="3" customWidth="1"/>
    <col min="8709" max="8709" width="11.75" style="3" customWidth="1"/>
    <col min="8710" max="8719" width="5" style="3" customWidth="1"/>
    <col min="8720" max="8721" width="10.5" style="3" customWidth="1"/>
    <col min="8722" max="8724" width="9" style="3"/>
    <col min="8725" max="8725" width="4.75" style="3" customWidth="1"/>
    <col min="8726" max="8735" width="4.625" style="3" customWidth="1"/>
    <col min="8736" max="8962" width="9" style="3"/>
    <col min="8963" max="8963" width="2" style="3" customWidth="1"/>
    <col min="8964" max="8964" width="6.75" style="3" customWidth="1"/>
    <col min="8965" max="8965" width="11.75" style="3" customWidth="1"/>
    <col min="8966" max="8975" width="5" style="3" customWidth="1"/>
    <col min="8976" max="8977" width="10.5" style="3" customWidth="1"/>
    <col min="8978" max="8980" width="9" style="3"/>
    <col min="8981" max="8981" width="4.75" style="3" customWidth="1"/>
    <col min="8982" max="8991" width="4.625" style="3" customWidth="1"/>
    <col min="8992" max="9218" width="9" style="3"/>
    <col min="9219" max="9219" width="2" style="3" customWidth="1"/>
    <col min="9220" max="9220" width="6.75" style="3" customWidth="1"/>
    <col min="9221" max="9221" width="11.75" style="3" customWidth="1"/>
    <col min="9222" max="9231" width="5" style="3" customWidth="1"/>
    <col min="9232" max="9233" width="10.5" style="3" customWidth="1"/>
    <col min="9234" max="9236" width="9" style="3"/>
    <col min="9237" max="9237" width="4.75" style="3" customWidth="1"/>
    <col min="9238" max="9247" width="4.625" style="3" customWidth="1"/>
    <col min="9248" max="9474" width="9" style="3"/>
    <col min="9475" max="9475" width="2" style="3" customWidth="1"/>
    <col min="9476" max="9476" width="6.75" style="3" customWidth="1"/>
    <col min="9477" max="9477" width="11.75" style="3" customWidth="1"/>
    <col min="9478" max="9487" width="5" style="3" customWidth="1"/>
    <col min="9488" max="9489" width="10.5" style="3" customWidth="1"/>
    <col min="9490" max="9492" width="9" style="3"/>
    <col min="9493" max="9493" width="4.75" style="3" customWidth="1"/>
    <col min="9494" max="9503" width="4.625" style="3" customWidth="1"/>
    <col min="9504" max="9730" width="9" style="3"/>
    <col min="9731" max="9731" width="2" style="3" customWidth="1"/>
    <col min="9732" max="9732" width="6.75" style="3" customWidth="1"/>
    <col min="9733" max="9733" width="11.75" style="3" customWidth="1"/>
    <col min="9734" max="9743" width="5" style="3" customWidth="1"/>
    <col min="9744" max="9745" width="10.5" style="3" customWidth="1"/>
    <col min="9746" max="9748" width="9" style="3"/>
    <col min="9749" max="9749" width="4.75" style="3" customWidth="1"/>
    <col min="9750" max="9759" width="4.625" style="3" customWidth="1"/>
    <col min="9760" max="9986" width="9" style="3"/>
    <col min="9987" max="9987" width="2" style="3" customWidth="1"/>
    <col min="9988" max="9988" width="6.75" style="3" customWidth="1"/>
    <col min="9989" max="9989" width="11.75" style="3" customWidth="1"/>
    <col min="9990" max="9999" width="5" style="3" customWidth="1"/>
    <col min="10000" max="10001" width="10.5" style="3" customWidth="1"/>
    <col min="10002" max="10004" width="9" style="3"/>
    <col min="10005" max="10005" width="4.75" style="3" customWidth="1"/>
    <col min="10006" max="10015" width="4.625" style="3" customWidth="1"/>
    <col min="10016" max="10242" width="9" style="3"/>
    <col min="10243" max="10243" width="2" style="3" customWidth="1"/>
    <col min="10244" max="10244" width="6.75" style="3" customWidth="1"/>
    <col min="10245" max="10245" width="11.75" style="3" customWidth="1"/>
    <col min="10246" max="10255" width="5" style="3" customWidth="1"/>
    <col min="10256" max="10257" width="10.5" style="3" customWidth="1"/>
    <col min="10258" max="10260" width="9" style="3"/>
    <col min="10261" max="10261" width="4.75" style="3" customWidth="1"/>
    <col min="10262" max="10271" width="4.625" style="3" customWidth="1"/>
    <col min="10272" max="10498" width="9" style="3"/>
    <col min="10499" max="10499" width="2" style="3" customWidth="1"/>
    <col min="10500" max="10500" width="6.75" style="3" customWidth="1"/>
    <col min="10501" max="10501" width="11.75" style="3" customWidth="1"/>
    <col min="10502" max="10511" width="5" style="3" customWidth="1"/>
    <col min="10512" max="10513" width="10.5" style="3" customWidth="1"/>
    <col min="10514" max="10516" width="9" style="3"/>
    <col min="10517" max="10517" width="4.75" style="3" customWidth="1"/>
    <col min="10518" max="10527" width="4.625" style="3" customWidth="1"/>
    <col min="10528" max="10754" width="9" style="3"/>
    <col min="10755" max="10755" width="2" style="3" customWidth="1"/>
    <col min="10756" max="10756" width="6.75" style="3" customWidth="1"/>
    <col min="10757" max="10757" width="11.75" style="3" customWidth="1"/>
    <col min="10758" max="10767" width="5" style="3" customWidth="1"/>
    <col min="10768" max="10769" width="10.5" style="3" customWidth="1"/>
    <col min="10770" max="10772" width="9" style="3"/>
    <col min="10773" max="10773" width="4.75" style="3" customWidth="1"/>
    <col min="10774" max="10783" width="4.625" style="3" customWidth="1"/>
    <col min="10784" max="11010" width="9" style="3"/>
    <col min="11011" max="11011" width="2" style="3" customWidth="1"/>
    <col min="11012" max="11012" width="6.75" style="3" customWidth="1"/>
    <col min="11013" max="11013" width="11.75" style="3" customWidth="1"/>
    <col min="11014" max="11023" width="5" style="3" customWidth="1"/>
    <col min="11024" max="11025" width="10.5" style="3" customWidth="1"/>
    <col min="11026" max="11028" width="9" style="3"/>
    <col min="11029" max="11029" width="4.75" style="3" customWidth="1"/>
    <col min="11030" max="11039" width="4.625" style="3" customWidth="1"/>
    <col min="11040" max="11266" width="9" style="3"/>
    <col min="11267" max="11267" width="2" style="3" customWidth="1"/>
    <col min="11268" max="11268" width="6.75" style="3" customWidth="1"/>
    <col min="11269" max="11269" width="11.75" style="3" customWidth="1"/>
    <col min="11270" max="11279" width="5" style="3" customWidth="1"/>
    <col min="11280" max="11281" width="10.5" style="3" customWidth="1"/>
    <col min="11282" max="11284" width="9" style="3"/>
    <col min="11285" max="11285" width="4.75" style="3" customWidth="1"/>
    <col min="11286" max="11295" width="4.625" style="3" customWidth="1"/>
    <col min="11296" max="11522" width="9" style="3"/>
    <col min="11523" max="11523" width="2" style="3" customWidth="1"/>
    <col min="11524" max="11524" width="6.75" style="3" customWidth="1"/>
    <col min="11525" max="11525" width="11.75" style="3" customWidth="1"/>
    <col min="11526" max="11535" width="5" style="3" customWidth="1"/>
    <col min="11536" max="11537" width="10.5" style="3" customWidth="1"/>
    <col min="11538" max="11540" width="9" style="3"/>
    <col min="11541" max="11541" width="4.75" style="3" customWidth="1"/>
    <col min="11542" max="11551" width="4.625" style="3" customWidth="1"/>
    <col min="11552" max="11778" width="9" style="3"/>
    <col min="11779" max="11779" width="2" style="3" customWidth="1"/>
    <col min="11780" max="11780" width="6.75" style="3" customWidth="1"/>
    <col min="11781" max="11781" width="11.75" style="3" customWidth="1"/>
    <col min="11782" max="11791" width="5" style="3" customWidth="1"/>
    <col min="11792" max="11793" width="10.5" style="3" customWidth="1"/>
    <col min="11794" max="11796" width="9" style="3"/>
    <col min="11797" max="11797" width="4.75" style="3" customWidth="1"/>
    <col min="11798" max="11807" width="4.625" style="3" customWidth="1"/>
    <col min="11808" max="12034" width="9" style="3"/>
    <col min="12035" max="12035" width="2" style="3" customWidth="1"/>
    <col min="12036" max="12036" width="6.75" style="3" customWidth="1"/>
    <col min="12037" max="12037" width="11.75" style="3" customWidth="1"/>
    <col min="12038" max="12047" width="5" style="3" customWidth="1"/>
    <col min="12048" max="12049" width="10.5" style="3" customWidth="1"/>
    <col min="12050" max="12052" width="9" style="3"/>
    <col min="12053" max="12053" width="4.75" style="3" customWidth="1"/>
    <col min="12054" max="12063" width="4.625" style="3" customWidth="1"/>
    <col min="12064" max="12290" width="9" style="3"/>
    <col min="12291" max="12291" width="2" style="3" customWidth="1"/>
    <col min="12292" max="12292" width="6.75" style="3" customWidth="1"/>
    <col min="12293" max="12293" width="11.75" style="3" customWidth="1"/>
    <col min="12294" max="12303" width="5" style="3" customWidth="1"/>
    <col min="12304" max="12305" width="10.5" style="3" customWidth="1"/>
    <col min="12306" max="12308" width="9" style="3"/>
    <col min="12309" max="12309" width="4.75" style="3" customWidth="1"/>
    <col min="12310" max="12319" width="4.625" style="3" customWidth="1"/>
    <col min="12320" max="12546" width="9" style="3"/>
    <col min="12547" max="12547" width="2" style="3" customWidth="1"/>
    <col min="12548" max="12548" width="6.75" style="3" customWidth="1"/>
    <col min="12549" max="12549" width="11.75" style="3" customWidth="1"/>
    <col min="12550" max="12559" width="5" style="3" customWidth="1"/>
    <col min="12560" max="12561" width="10.5" style="3" customWidth="1"/>
    <col min="12562" max="12564" width="9" style="3"/>
    <col min="12565" max="12565" width="4.75" style="3" customWidth="1"/>
    <col min="12566" max="12575" width="4.625" style="3" customWidth="1"/>
    <col min="12576" max="12802" width="9" style="3"/>
    <col min="12803" max="12803" width="2" style="3" customWidth="1"/>
    <col min="12804" max="12804" width="6.75" style="3" customWidth="1"/>
    <col min="12805" max="12805" width="11.75" style="3" customWidth="1"/>
    <col min="12806" max="12815" width="5" style="3" customWidth="1"/>
    <col min="12816" max="12817" width="10.5" style="3" customWidth="1"/>
    <col min="12818" max="12820" width="9" style="3"/>
    <col min="12821" max="12821" width="4.75" style="3" customWidth="1"/>
    <col min="12822" max="12831" width="4.625" style="3" customWidth="1"/>
    <col min="12832" max="13058" width="9" style="3"/>
    <col min="13059" max="13059" width="2" style="3" customWidth="1"/>
    <col min="13060" max="13060" width="6.75" style="3" customWidth="1"/>
    <col min="13061" max="13061" width="11.75" style="3" customWidth="1"/>
    <col min="13062" max="13071" width="5" style="3" customWidth="1"/>
    <col min="13072" max="13073" width="10.5" style="3" customWidth="1"/>
    <col min="13074" max="13076" width="9" style="3"/>
    <col min="13077" max="13077" width="4.75" style="3" customWidth="1"/>
    <col min="13078" max="13087" width="4.625" style="3" customWidth="1"/>
    <col min="13088" max="13314" width="9" style="3"/>
    <col min="13315" max="13315" width="2" style="3" customWidth="1"/>
    <col min="13316" max="13316" width="6.75" style="3" customWidth="1"/>
    <col min="13317" max="13317" width="11.75" style="3" customWidth="1"/>
    <col min="13318" max="13327" width="5" style="3" customWidth="1"/>
    <col min="13328" max="13329" width="10.5" style="3" customWidth="1"/>
    <col min="13330" max="13332" width="9" style="3"/>
    <col min="13333" max="13333" width="4.75" style="3" customWidth="1"/>
    <col min="13334" max="13343" width="4.625" style="3" customWidth="1"/>
    <col min="13344" max="13570" width="9" style="3"/>
    <col min="13571" max="13571" width="2" style="3" customWidth="1"/>
    <col min="13572" max="13572" width="6.75" style="3" customWidth="1"/>
    <col min="13573" max="13573" width="11.75" style="3" customWidth="1"/>
    <col min="13574" max="13583" width="5" style="3" customWidth="1"/>
    <col min="13584" max="13585" width="10.5" style="3" customWidth="1"/>
    <col min="13586" max="13588" width="9" style="3"/>
    <col min="13589" max="13589" width="4.75" style="3" customWidth="1"/>
    <col min="13590" max="13599" width="4.625" style="3" customWidth="1"/>
    <col min="13600" max="13826" width="9" style="3"/>
    <col min="13827" max="13827" width="2" style="3" customWidth="1"/>
    <col min="13828" max="13828" width="6.75" style="3" customWidth="1"/>
    <col min="13829" max="13829" width="11.75" style="3" customWidth="1"/>
    <col min="13830" max="13839" width="5" style="3" customWidth="1"/>
    <col min="13840" max="13841" width="10.5" style="3" customWidth="1"/>
    <col min="13842" max="13844" width="9" style="3"/>
    <col min="13845" max="13845" width="4.75" style="3" customWidth="1"/>
    <col min="13846" max="13855" width="4.625" style="3" customWidth="1"/>
    <col min="13856" max="14082" width="9" style="3"/>
    <col min="14083" max="14083" width="2" style="3" customWidth="1"/>
    <col min="14084" max="14084" width="6.75" style="3" customWidth="1"/>
    <col min="14085" max="14085" width="11.75" style="3" customWidth="1"/>
    <col min="14086" max="14095" width="5" style="3" customWidth="1"/>
    <col min="14096" max="14097" width="10.5" style="3" customWidth="1"/>
    <col min="14098" max="14100" width="9" style="3"/>
    <col min="14101" max="14101" width="4.75" style="3" customWidth="1"/>
    <col min="14102" max="14111" width="4.625" style="3" customWidth="1"/>
    <col min="14112" max="14338" width="9" style="3"/>
    <col min="14339" max="14339" width="2" style="3" customWidth="1"/>
    <col min="14340" max="14340" width="6.75" style="3" customWidth="1"/>
    <col min="14341" max="14341" width="11.75" style="3" customWidth="1"/>
    <col min="14342" max="14351" width="5" style="3" customWidth="1"/>
    <col min="14352" max="14353" width="10.5" style="3" customWidth="1"/>
    <col min="14354" max="14356" width="9" style="3"/>
    <col min="14357" max="14357" width="4.75" style="3" customWidth="1"/>
    <col min="14358" max="14367" width="4.625" style="3" customWidth="1"/>
    <col min="14368" max="14594" width="9" style="3"/>
    <col min="14595" max="14595" width="2" style="3" customWidth="1"/>
    <col min="14596" max="14596" width="6.75" style="3" customWidth="1"/>
    <col min="14597" max="14597" width="11.75" style="3" customWidth="1"/>
    <col min="14598" max="14607" width="5" style="3" customWidth="1"/>
    <col min="14608" max="14609" width="10.5" style="3" customWidth="1"/>
    <col min="14610" max="14612" width="9" style="3"/>
    <col min="14613" max="14613" width="4.75" style="3" customWidth="1"/>
    <col min="14614" max="14623" width="4.625" style="3" customWidth="1"/>
    <col min="14624" max="14850" width="9" style="3"/>
    <col min="14851" max="14851" width="2" style="3" customWidth="1"/>
    <col min="14852" max="14852" width="6.75" style="3" customWidth="1"/>
    <col min="14853" max="14853" width="11.75" style="3" customWidth="1"/>
    <col min="14854" max="14863" width="5" style="3" customWidth="1"/>
    <col min="14864" max="14865" width="10.5" style="3" customWidth="1"/>
    <col min="14866" max="14868" width="9" style="3"/>
    <col min="14869" max="14869" width="4.75" style="3" customWidth="1"/>
    <col min="14870" max="14879" width="4.625" style="3" customWidth="1"/>
    <col min="14880" max="15106" width="9" style="3"/>
    <col min="15107" max="15107" width="2" style="3" customWidth="1"/>
    <col min="15108" max="15108" width="6.75" style="3" customWidth="1"/>
    <col min="15109" max="15109" width="11.75" style="3" customWidth="1"/>
    <col min="15110" max="15119" width="5" style="3" customWidth="1"/>
    <col min="15120" max="15121" width="10.5" style="3" customWidth="1"/>
    <col min="15122" max="15124" width="9" style="3"/>
    <col min="15125" max="15125" width="4.75" style="3" customWidth="1"/>
    <col min="15126" max="15135" width="4.625" style="3" customWidth="1"/>
    <col min="15136" max="15362" width="9" style="3"/>
    <col min="15363" max="15363" width="2" style="3" customWidth="1"/>
    <col min="15364" max="15364" width="6.75" style="3" customWidth="1"/>
    <col min="15365" max="15365" width="11.75" style="3" customWidth="1"/>
    <col min="15366" max="15375" width="5" style="3" customWidth="1"/>
    <col min="15376" max="15377" width="10.5" style="3" customWidth="1"/>
    <col min="15378" max="15380" width="9" style="3"/>
    <col min="15381" max="15381" width="4.75" style="3" customWidth="1"/>
    <col min="15382" max="15391" width="4.625" style="3" customWidth="1"/>
    <col min="15392" max="15618" width="9" style="3"/>
    <col min="15619" max="15619" width="2" style="3" customWidth="1"/>
    <col min="15620" max="15620" width="6.75" style="3" customWidth="1"/>
    <col min="15621" max="15621" width="11.75" style="3" customWidth="1"/>
    <col min="15622" max="15631" width="5" style="3" customWidth="1"/>
    <col min="15632" max="15633" width="10.5" style="3" customWidth="1"/>
    <col min="15634" max="15636" width="9" style="3"/>
    <col min="15637" max="15637" width="4.75" style="3" customWidth="1"/>
    <col min="15638" max="15647" width="4.625" style="3" customWidth="1"/>
    <col min="15648" max="15874" width="9" style="3"/>
    <col min="15875" max="15875" width="2" style="3" customWidth="1"/>
    <col min="15876" max="15876" width="6.75" style="3" customWidth="1"/>
    <col min="15877" max="15877" width="11.75" style="3" customWidth="1"/>
    <col min="15878" max="15887" width="5" style="3" customWidth="1"/>
    <col min="15888" max="15889" width="10.5" style="3" customWidth="1"/>
    <col min="15890" max="15892" width="9" style="3"/>
    <col min="15893" max="15893" width="4.75" style="3" customWidth="1"/>
    <col min="15894" max="15903" width="4.625" style="3" customWidth="1"/>
    <col min="15904" max="16130" width="9" style="3"/>
    <col min="16131" max="16131" width="2" style="3" customWidth="1"/>
    <col min="16132" max="16132" width="6.75" style="3" customWidth="1"/>
    <col min="16133" max="16133" width="11.75" style="3" customWidth="1"/>
    <col min="16134" max="16143" width="5" style="3" customWidth="1"/>
    <col min="16144" max="16145" width="10.5" style="3" customWidth="1"/>
    <col min="16146" max="16148" width="9" style="3"/>
    <col min="16149" max="16149" width="4.75" style="3" customWidth="1"/>
    <col min="16150" max="16159" width="4.625" style="3" customWidth="1"/>
    <col min="16160" max="16384" width="9" style="3"/>
  </cols>
  <sheetData>
    <row r="1" spans="2:41" ht="23.25" x14ac:dyDescent="0.35">
      <c r="B1" s="148" t="s">
        <v>49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41" ht="20.25" customHeight="1" x14ac:dyDescent="0.35">
      <c r="B2" s="4" t="s">
        <v>100</v>
      </c>
      <c r="C2" s="4" t="str">
        <f>กรอกข้อมูล!C9</f>
        <v>ทดสอบครั้งที่ 1</v>
      </c>
      <c r="D2" s="5"/>
      <c r="E2" s="5"/>
      <c r="F2" s="5"/>
      <c r="G2" s="5" t="s">
        <v>88</v>
      </c>
      <c r="H2" s="5"/>
      <c r="I2" s="5" t="str">
        <f>กรอกข้อมูล!C10</f>
        <v xml:space="preserve"> A 23101</v>
      </c>
      <c r="J2" s="5"/>
      <c r="K2" s="5"/>
      <c r="L2" s="5"/>
      <c r="M2" s="5"/>
      <c r="N2" s="4"/>
      <c r="O2" s="4"/>
    </row>
    <row r="3" spans="2:41" ht="20.25" customHeight="1" x14ac:dyDescent="0.35">
      <c r="B3" s="6" t="s">
        <v>103</v>
      </c>
      <c r="C3" s="7"/>
      <c r="D3" s="7" t="str">
        <f>กรอกข้อมูล!C4</f>
        <v>ภาษาไทย</v>
      </c>
      <c r="E3" s="7"/>
      <c r="F3" s="7"/>
      <c r="G3" s="7"/>
      <c r="H3" s="7"/>
      <c r="I3" s="7" t="s">
        <v>101</v>
      </c>
      <c r="J3" s="8">
        <f>กรอกข้อมูล!C6</f>
        <v>1</v>
      </c>
      <c r="K3" s="7" t="s">
        <v>95</v>
      </c>
      <c r="L3" s="7"/>
      <c r="M3" s="5">
        <f>กรอกข้อมูล!C7</f>
        <v>1</v>
      </c>
      <c r="N3" s="7" t="s">
        <v>96</v>
      </c>
      <c r="O3" s="6">
        <f>กรอกข้อมูล!C8</f>
        <v>2563</v>
      </c>
      <c r="R3" s="9"/>
      <c r="S3" s="9" t="s">
        <v>59</v>
      </c>
      <c r="T3" s="9"/>
      <c r="U3" s="9"/>
      <c r="V3" s="10" t="s">
        <v>64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19</v>
      </c>
      <c r="AG3" s="11" t="s">
        <v>42</v>
      </c>
      <c r="AH3" s="11" t="s">
        <v>41</v>
      </c>
      <c r="AI3" s="10"/>
      <c r="AJ3" s="9"/>
      <c r="AK3" s="9"/>
      <c r="AL3" s="9"/>
      <c r="AM3" s="9"/>
      <c r="AN3" s="9"/>
      <c r="AO3" s="9"/>
    </row>
    <row r="4" spans="2:41" ht="20.25" customHeight="1" x14ac:dyDescent="0.35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64">
        <v>1</v>
      </c>
      <c r="W4" s="91" t="s">
        <v>74</v>
      </c>
      <c r="X4" s="10">
        <f>'11'!T9</f>
        <v>0</v>
      </c>
      <c r="Y4" s="10">
        <f>'11'!U9</f>
        <v>0</v>
      </c>
      <c r="Z4" s="10">
        <f>'11'!V9</f>
        <v>0</v>
      </c>
      <c r="AA4" s="10">
        <f>'11'!W9</f>
        <v>0</v>
      </c>
      <c r="AB4" s="10">
        <f>'11'!X9</f>
        <v>0</v>
      </c>
      <c r="AC4" s="10">
        <f>'11'!Y9</f>
        <v>0</v>
      </c>
      <c r="AD4" s="10">
        <f>'11'!Z9</f>
        <v>0</v>
      </c>
      <c r="AE4" s="10">
        <f>'11'!AA9</f>
        <v>0</v>
      </c>
      <c r="AF4" s="10">
        <f>'11'!AB9</f>
        <v>0</v>
      </c>
      <c r="AG4" s="10">
        <f>'11'!AC9</f>
        <v>0</v>
      </c>
      <c r="AH4" s="10">
        <f>SUM(X4:AG4)</f>
        <v>0</v>
      </c>
      <c r="AI4" s="164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35">
      <c r="B5" s="171" t="s">
        <v>50</v>
      </c>
      <c r="C5" s="13" t="s">
        <v>51</v>
      </c>
      <c r="D5" s="172" t="s">
        <v>52</v>
      </c>
      <c r="E5" s="173"/>
      <c r="F5" s="173"/>
      <c r="G5" s="173"/>
      <c r="H5" s="173"/>
      <c r="I5" s="173"/>
      <c r="J5" s="173"/>
      <c r="K5" s="173"/>
      <c r="L5" s="173"/>
      <c r="M5" s="173"/>
      <c r="N5" s="173" t="s">
        <v>53</v>
      </c>
      <c r="O5" s="173" t="s">
        <v>54</v>
      </c>
      <c r="R5" s="9" t="s">
        <v>41</v>
      </c>
      <c r="S5" s="9">
        <f>SUM(D13:K13)</f>
        <v>0</v>
      </c>
      <c r="T5" s="9"/>
      <c r="U5" s="9"/>
      <c r="V5" s="165"/>
      <c r="W5" s="14" t="s">
        <v>75</v>
      </c>
      <c r="X5" s="15">
        <f>'11'!T10</f>
        <v>0</v>
      </c>
      <c r="Y5" s="15">
        <f>'11'!U10</f>
        <v>0</v>
      </c>
      <c r="Z5" s="15">
        <f>'11'!V10</f>
        <v>0</v>
      </c>
      <c r="AA5" s="15">
        <f>'11'!W10</f>
        <v>0</v>
      </c>
      <c r="AB5" s="15">
        <f>'11'!X10</f>
        <v>0</v>
      </c>
      <c r="AC5" s="15">
        <f>'11'!Y10</f>
        <v>0</v>
      </c>
      <c r="AD5" s="15">
        <f>'11'!Z10</f>
        <v>0</v>
      </c>
      <c r="AE5" s="15">
        <f>'11'!AA10</f>
        <v>0</v>
      </c>
      <c r="AF5" s="15">
        <f>'11'!AB10</f>
        <v>0</v>
      </c>
      <c r="AG5" s="15">
        <f>'11'!AC10</f>
        <v>0</v>
      </c>
      <c r="AH5" s="15">
        <f t="shared" ref="AH5:AH16" si="0">SUM(X5:AG5)</f>
        <v>0</v>
      </c>
      <c r="AI5" s="165"/>
      <c r="AJ5" s="9"/>
      <c r="AK5" s="9"/>
      <c r="AL5" s="9"/>
      <c r="AM5" s="9"/>
      <c r="AN5" s="9"/>
      <c r="AO5" s="9"/>
    </row>
    <row r="6" spans="2:41" ht="20.25" customHeight="1" x14ac:dyDescent="0.35">
      <c r="B6" s="171"/>
      <c r="C6" s="16" t="s">
        <v>55</v>
      </c>
      <c r="D6" s="92">
        <v>4</v>
      </c>
      <c r="E6" s="93">
        <v>3.5</v>
      </c>
      <c r="F6" s="93">
        <v>3</v>
      </c>
      <c r="G6" s="93">
        <v>2.5</v>
      </c>
      <c r="H6" s="93">
        <v>2</v>
      </c>
      <c r="I6" s="93">
        <v>1.5</v>
      </c>
      <c r="J6" s="93">
        <v>1</v>
      </c>
      <c r="K6" s="93">
        <v>0</v>
      </c>
      <c r="L6" s="93" t="s">
        <v>19</v>
      </c>
      <c r="M6" s="93" t="s">
        <v>56</v>
      </c>
      <c r="N6" s="173"/>
      <c r="O6" s="173"/>
      <c r="R6" s="9"/>
      <c r="S6" s="9" t="e">
        <f>S5/S4</f>
        <v>#DIV/0!</v>
      </c>
      <c r="T6" s="9"/>
      <c r="U6" s="9"/>
      <c r="V6" s="164">
        <v>2</v>
      </c>
      <c r="W6" s="91" t="s">
        <v>74</v>
      </c>
      <c r="X6" s="10">
        <f>'12'!T9</f>
        <v>0</v>
      </c>
      <c r="Y6" s="10">
        <f>'12'!U9</f>
        <v>0</v>
      </c>
      <c r="Z6" s="10">
        <f>'12'!V9</f>
        <v>0</v>
      </c>
      <c r="AA6" s="10">
        <f>'12'!W9</f>
        <v>0</v>
      </c>
      <c r="AB6" s="10">
        <f>'12'!X9</f>
        <v>0</v>
      </c>
      <c r="AC6" s="10">
        <f>'12'!Y9</f>
        <v>0</v>
      </c>
      <c r="AD6" s="10">
        <f>'12'!Z9</f>
        <v>0</v>
      </c>
      <c r="AE6" s="10">
        <f>'12'!AA9</f>
        <v>0</v>
      </c>
      <c r="AF6" s="10">
        <f>'12'!AB9</f>
        <v>0</v>
      </c>
      <c r="AG6" s="10">
        <f>'12'!AC9</f>
        <v>0</v>
      </c>
      <c r="AH6" s="10">
        <f t="shared" si="0"/>
        <v>0</v>
      </c>
      <c r="AI6" s="164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35">
      <c r="B7" s="97" t="str">
        <f>กรอกข้อมูล!E6</f>
        <v>1/1</v>
      </c>
      <c r="C7" s="17">
        <f>'11'!S11</f>
        <v>0</v>
      </c>
      <c r="D7" s="91">
        <f>'11'!T11</f>
        <v>0</v>
      </c>
      <c r="E7" s="91">
        <f>'11'!U11</f>
        <v>0</v>
      </c>
      <c r="F7" s="91">
        <f>'11'!V11</f>
        <v>0</v>
      </c>
      <c r="G7" s="91">
        <f>'11'!W11</f>
        <v>0</v>
      </c>
      <c r="H7" s="91">
        <f>'11'!X11</f>
        <v>0</v>
      </c>
      <c r="I7" s="91">
        <f>'11'!Y11</f>
        <v>0</v>
      </c>
      <c r="J7" s="91">
        <f>'11'!Z11</f>
        <v>0</v>
      </c>
      <c r="K7" s="91">
        <f>'11'!AA11</f>
        <v>0</v>
      </c>
      <c r="L7" s="91">
        <f>'11'!AB11</f>
        <v>0</v>
      </c>
      <c r="M7" s="91">
        <f>'11'!AC11</f>
        <v>0</v>
      </c>
      <c r="N7" s="91">
        <f>MAX('11'!G8:G47)</f>
        <v>0</v>
      </c>
      <c r="O7" s="91">
        <f>MIN('11'!G8:G47)</f>
        <v>0</v>
      </c>
      <c r="R7" s="9"/>
      <c r="S7" s="9"/>
      <c r="T7" s="9"/>
      <c r="U7" s="9"/>
      <c r="V7" s="165"/>
      <c r="W7" s="14" t="s">
        <v>75</v>
      </c>
      <c r="X7" s="15">
        <f>'12'!T10</f>
        <v>0</v>
      </c>
      <c r="Y7" s="15">
        <f>'12'!U10</f>
        <v>0</v>
      </c>
      <c r="Z7" s="15">
        <f>'12'!V10</f>
        <v>0</v>
      </c>
      <c r="AA7" s="15">
        <f>'12'!W10</f>
        <v>0</v>
      </c>
      <c r="AB7" s="15">
        <f>'12'!X10</f>
        <v>0</v>
      </c>
      <c r="AC7" s="15">
        <f>'12'!Y10</f>
        <v>0</v>
      </c>
      <c r="AD7" s="15">
        <f>'12'!Z10</f>
        <v>0</v>
      </c>
      <c r="AE7" s="15">
        <f>'12'!AA10</f>
        <v>0</v>
      </c>
      <c r="AF7" s="15">
        <f>'12'!AB10</f>
        <v>0</v>
      </c>
      <c r="AG7" s="15">
        <f>'12'!AC10</f>
        <v>0</v>
      </c>
      <c r="AH7" s="15">
        <f t="shared" si="0"/>
        <v>0</v>
      </c>
      <c r="AI7" s="165"/>
      <c r="AJ7" s="9"/>
      <c r="AK7" s="9"/>
      <c r="AL7" s="9"/>
      <c r="AM7" s="9"/>
      <c r="AN7" s="9"/>
      <c r="AO7" s="9"/>
    </row>
    <row r="8" spans="2:41" ht="17.25" customHeight="1" x14ac:dyDescent="0.35">
      <c r="B8" s="97" t="str">
        <f>กรอกข้อมูล!F6</f>
        <v>1/2</v>
      </c>
      <c r="C8" s="91">
        <f>'12'!S11</f>
        <v>0</v>
      </c>
      <c r="D8" s="91">
        <f>'12'!T11</f>
        <v>0</v>
      </c>
      <c r="E8" s="91">
        <f>'12'!U11</f>
        <v>0</v>
      </c>
      <c r="F8" s="91">
        <f>'12'!V11</f>
        <v>0</v>
      </c>
      <c r="G8" s="91">
        <f>'12'!W11</f>
        <v>0</v>
      </c>
      <c r="H8" s="91">
        <f>'12'!X11</f>
        <v>0</v>
      </c>
      <c r="I8" s="91">
        <f>'12'!Y11</f>
        <v>0</v>
      </c>
      <c r="J8" s="91">
        <f>'12'!Z11</f>
        <v>0</v>
      </c>
      <c r="K8" s="91">
        <f>'12'!AA11</f>
        <v>0</v>
      </c>
      <c r="L8" s="91">
        <f>'12'!AB11</f>
        <v>0</v>
      </c>
      <c r="M8" s="91">
        <f>'12'!AC11</f>
        <v>0</v>
      </c>
      <c r="N8" s="91">
        <f>MAX('12'!G8:G47)</f>
        <v>0</v>
      </c>
      <c r="O8" s="91">
        <f>MIN('12'!G8:G47)</f>
        <v>0</v>
      </c>
      <c r="R8" s="9"/>
      <c r="S8" s="9" t="s">
        <v>84</v>
      </c>
      <c r="T8" s="9"/>
      <c r="U8" s="18">
        <f>AH4+AH6+AH8+AH10+AH12</f>
        <v>0</v>
      </c>
      <c r="V8" s="164">
        <v>3</v>
      </c>
      <c r="W8" s="91" t="s">
        <v>74</v>
      </c>
      <c r="X8" s="10">
        <f>'13'!S9</f>
        <v>0</v>
      </c>
      <c r="Y8" s="10">
        <f>'13'!T9</f>
        <v>0</v>
      </c>
      <c r="Z8" s="10">
        <f>'13'!U9</f>
        <v>0</v>
      </c>
      <c r="AA8" s="10">
        <f>'13'!V9</f>
        <v>0</v>
      </c>
      <c r="AB8" s="10">
        <f>'13'!W9</f>
        <v>0</v>
      </c>
      <c r="AC8" s="10">
        <f>'13'!X9</f>
        <v>0</v>
      </c>
      <c r="AD8" s="10">
        <f>'13'!Y9</f>
        <v>0</v>
      </c>
      <c r="AE8" s="10">
        <f>'13'!Z9</f>
        <v>0</v>
      </c>
      <c r="AF8" s="10">
        <f>'13'!AA9</f>
        <v>0</v>
      </c>
      <c r="AG8" s="10">
        <f>'13'!AB9</f>
        <v>0</v>
      </c>
      <c r="AH8" s="10">
        <f t="shared" si="0"/>
        <v>0</v>
      </c>
      <c r="AI8" s="164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35">
      <c r="B9" s="97" t="str">
        <f>กรอกข้อมูล!G6</f>
        <v>1/3</v>
      </c>
      <c r="C9" s="91">
        <f>'13'!R11</f>
        <v>0</v>
      </c>
      <c r="D9" s="91">
        <f>'13'!S11</f>
        <v>0</v>
      </c>
      <c r="E9" s="91">
        <f>'13'!T11</f>
        <v>0</v>
      </c>
      <c r="F9" s="91">
        <f>'13'!U11</f>
        <v>0</v>
      </c>
      <c r="G9" s="91">
        <f>'13'!V11</f>
        <v>0</v>
      </c>
      <c r="H9" s="91">
        <f>'13'!W11</f>
        <v>0</v>
      </c>
      <c r="I9" s="91">
        <f>'13'!X11</f>
        <v>0</v>
      </c>
      <c r="J9" s="91">
        <f>'13'!Y11</f>
        <v>0</v>
      </c>
      <c r="K9" s="91">
        <f>'13'!Z11</f>
        <v>0</v>
      </c>
      <c r="L9" s="91">
        <f>'13'!AA11</f>
        <v>0</v>
      </c>
      <c r="M9" s="91">
        <f>'13'!AB11</f>
        <v>0</v>
      </c>
      <c r="N9" s="91">
        <f>MAX('13'!G8:G47)</f>
        <v>0</v>
      </c>
      <c r="O9" s="91">
        <f>MIN('13'!G8:G47)</f>
        <v>0</v>
      </c>
      <c r="R9" s="9"/>
      <c r="S9" s="69" t="s">
        <v>85</v>
      </c>
      <c r="T9" s="69"/>
      <c r="U9" s="70">
        <f>AH5+AH7+AH9+AH11+AH13</f>
        <v>0</v>
      </c>
      <c r="V9" s="165"/>
      <c r="W9" s="14" t="s">
        <v>75</v>
      </c>
      <c r="X9" s="15">
        <f>'13'!S10</f>
        <v>0</v>
      </c>
      <c r="Y9" s="15">
        <f>'13'!T10</f>
        <v>0</v>
      </c>
      <c r="Z9" s="15">
        <f>'13'!U10</f>
        <v>0</v>
      </c>
      <c r="AA9" s="15">
        <f>'13'!V10</f>
        <v>0</v>
      </c>
      <c r="AB9" s="15">
        <f>'13'!W10</f>
        <v>0</v>
      </c>
      <c r="AC9" s="15">
        <f>'13'!X10</f>
        <v>0</v>
      </c>
      <c r="AD9" s="15">
        <f>'13'!Y10</f>
        <v>0</v>
      </c>
      <c r="AE9" s="15">
        <f>'13'!Z10</f>
        <v>0</v>
      </c>
      <c r="AF9" s="15">
        <f>'13'!AA10</f>
        <v>0</v>
      </c>
      <c r="AG9" s="15">
        <f>'13'!AB10</f>
        <v>0</v>
      </c>
      <c r="AH9" s="15">
        <f t="shared" si="0"/>
        <v>0</v>
      </c>
      <c r="AI9" s="165"/>
      <c r="AJ9" s="9"/>
      <c r="AK9" s="9"/>
      <c r="AL9" s="9"/>
      <c r="AM9" s="9"/>
      <c r="AN9" s="9"/>
      <c r="AO9" s="9"/>
    </row>
    <row r="10" spans="2:41" ht="17.25" customHeight="1" x14ac:dyDescent="0.35">
      <c r="B10" s="97" t="str">
        <f>กรอกข้อมูล!H6</f>
        <v>1/4</v>
      </c>
      <c r="C10" s="91">
        <f>'14'!S11</f>
        <v>0</v>
      </c>
      <c r="D10" s="91">
        <f>'14'!T11</f>
        <v>0</v>
      </c>
      <c r="E10" s="91">
        <f>'14'!U11</f>
        <v>0</v>
      </c>
      <c r="F10" s="91">
        <f>'14'!V11</f>
        <v>0</v>
      </c>
      <c r="G10" s="91">
        <f>'14'!W11</f>
        <v>0</v>
      </c>
      <c r="H10" s="91">
        <f>'14'!X11</f>
        <v>0</v>
      </c>
      <c r="I10" s="91">
        <f>'14'!Y11</f>
        <v>0</v>
      </c>
      <c r="J10" s="91">
        <f>'14'!Z11</f>
        <v>0</v>
      </c>
      <c r="K10" s="91">
        <f>'14'!AA11</f>
        <v>0</v>
      </c>
      <c r="L10" s="91">
        <f>'14'!AB11</f>
        <v>0</v>
      </c>
      <c r="M10" s="91">
        <f>'14'!AC11</f>
        <v>0</v>
      </c>
      <c r="N10" s="91">
        <f>MAX('14'!G8:G47)</f>
        <v>0</v>
      </c>
      <c r="O10" s="91">
        <f>MIN('14'!G8:G47)</f>
        <v>0</v>
      </c>
      <c r="R10" s="10" t="s">
        <v>64</v>
      </c>
      <c r="S10" s="10" t="s">
        <v>13</v>
      </c>
      <c r="T10" s="9"/>
      <c r="U10" s="9"/>
      <c r="V10" s="164">
        <v>4</v>
      </c>
      <c r="W10" s="91" t="s">
        <v>74</v>
      </c>
      <c r="X10" s="10">
        <f>'14'!T9</f>
        <v>0</v>
      </c>
      <c r="Y10" s="10">
        <f>'14'!U9</f>
        <v>0</v>
      </c>
      <c r="Z10" s="10">
        <f>'14'!V9</f>
        <v>0</v>
      </c>
      <c r="AA10" s="10">
        <f>'14'!W9</f>
        <v>0</v>
      </c>
      <c r="AB10" s="10">
        <f>'14'!X9</f>
        <v>0</v>
      </c>
      <c r="AC10" s="10">
        <f>'14'!Y9</f>
        <v>0</v>
      </c>
      <c r="AD10" s="10">
        <f>'14'!Z9</f>
        <v>0</v>
      </c>
      <c r="AE10" s="10">
        <f>'14'!AA9</f>
        <v>0</v>
      </c>
      <c r="AF10" s="10">
        <f>'14'!AB9</f>
        <v>0</v>
      </c>
      <c r="AG10" s="10">
        <f>'14'!AC9</f>
        <v>0</v>
      </c>
      <c r="AH10" s="10">
        <f t="shared" si="0"/>
        <v>0</v>
      </c>
      <c r="AI10" s="164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35">
      <c r="B11" s="97" t="str">
        <f>กรอกข้อมูล!I6</f>
        <v>1/5</v>
      </c>
      <c r="C11" s="91">
        <f>'15'!S11</f>
        <v>0</v>
      </c>
      <c r="D11" s="91">
        <f>'15'!T11</f>
        <v>0</v>
      </c>
      <c r="E11" s="91">
        <f>'15'!U11</f>
        <v>0</v>
      </c>
      <c r="F11" s="91">
        <f>'15'!V11</f>
        <v>0</v>
      </c>
      <c r="G11" s="91">
        <f>'15'!W11</f>
        <v>0</v>
      </c>
      <c r="H11" s="91">
        <f>'15'!X11</f>
        <v>0</v>
      </c>
      <c r="I11" s="91">
        <f>'15'!Y11</f>
        <v>0</v>
      </c>
      <c r="J11" s="91">
        <f>'15'!Z11</f>
        <v>0</v>
      </c>
      <c r="K11" s="91">
        <f>'15'!AA11</f>
        <v>0</v>
      </c>
      <c r="L11" s="91">
        <f>'15'!AB11</f>
        <v>0</v>
      </c>
      <c r="M11" s="91">
        <f>'15'!AC11</f>
        <v>0</v>
      </c>
      <c r="N11" s="91">
        <f>MAX('15'!G8:G47)</f>
        <v>0</v>
      </c>
      <c r="O11" s="91">
        <f>MIN('15'!G8:G47)</f>
        <v>0</v>
      </c>
      <c r="P11" s="30" t="s">
        <v>105</v>
      </c>
      <c r="R11" s="10">
        <v>1</v>
      </c>
      <c r="S11" s="43">
        <f>'11'!AF8</f>
        <v>0</v>
      </c>
      <c r="T11" s="9"/>
      <c r="U11" s="9"/>
      <c r="V11" s="165"/>
      <c r="W11" s="14" t="s">
        <v>75</v>
      </c>
      <c r="X11" s="15">
        <f>'14'!T10</f>
        <v>0</v>
      </c>
      <c r="Y11" s="15">
        <f>'14'!U10</f>
        <v>0</v>
      </c>
      <c r="Z11" s="15">
        <f>'14'!V10</f>
        <v>0</v>
      </c>
      <c r="AA11" s="15">
        <f>'14'!W10</f>
        <v>0</v>
      </c>
      <c r="AB11" s="15">
        <f>'14'!X10</f>
        <v>0</v>
      </c>
      <c r="AC11" s="15">
        <f>'14'!Y10</f>
        <v>0</v>
      </c>
      <c r="AD11" s="15">
        <f>'14'!Z10</f>
        <v>0</v>
      </c>
      <c r="AE11" s="15">
        <f>'14'!AA10</f>
        <v>0</v>
      </c>
      <c r="AF11" s="15">
        <f>'14'!AB10</f>
        <v>0</v>
      </c>
      <c r="AG11" s="15">
        <f>'14'!AC10</f>
        <v>0</v>
      </c>
      <c r="AH11" s="15">
        <f t="shared" si="0"/>
        <v>0</v>
      </c>
      <c r="AI11" s="165"/>
      <c r="AJ11" s="9"/>
      <c r="AK11" s="9"/>
      <c r="AL11" s="9"/>
      <c r="AM11" s="9"/>
      <c r="AN11" s="9"/>
      <c r="AO11" s="9"/>
    </row>
    <row r="12" spans="2:41" ht="20.25" customHeight="1" x14ac:dyDescent="0.35">
      <c r="B12" s="19" t="s">
        <v>57</v>
      </c>
      <c r="C12" s="93">
        <f>SUM(C7:C11)</f>
        <v>0</v>
      </c>
      <c r="D12" s="91">
        <f>SUM(D7:D11)</f>
        <v>0</v>
      </c>
      <c r="E12" s="91">
        <f t="shared" ref="E12:M12" si="1">SUM(E7:E11)</f>
        <v>0</v>
      </c>
      <c r="F12" s="91">
        <f t="shared" si="1"/>
        <v>0</v>
      </c>
      <c r="G12" s="91">
        <f t="shared" si="1"/>
        <v>0</v>
      </c>
      <c r="H12" s="91">
        <f t="shared" si="1"/>
        <v>0</v>
      </c>
      <c r="I12" s="91">
        <f t="shared" si="1"/>
        <v>0</v>
      </c>
      <c r="J12" s="91">
        <f t="shared" si="1"/>
        <v>0</v>
      </c>
      <c r="K12" s="91">
        <f t="shared" si="1"/>
        <v>0</v>
      </c>
      <c r="L12" s="91">
        <f t="shared" si="1"/>
        <v>0</v>
      </c>
      <c r="M12" s="91">
        <f t="shared" si="1"/>
        <v>0</v>
      </c>
      <c r="N12" s="9"/>
      <c r="O12" s="9"/>
      <c r="P12" s="30"/>
      <c r="R12" s="10">
        <v>2</v>
      </c>
      <c r="S12" s="43">
        <f>'12'!AF8</f>
        <v>0</v>
      </c>
      <c r="T12" s="9"/>
      <c r="U12" s="9"/>
      <c r="V12" s="164">
        <v>5</v>
      </c>
      <c r="W12" s="91" t="s">
        <v>74</v>
      </c>
      <c r="X12" s="10">
        <f>'15'!T9</f>
        <v>0</v>
      </c>
      <c r="Y12" s="10">
        <f>'15'!U9</f>
        <v>0</v>
      </c>
      <c r="Z12" s="10">
        <f>'15'!V9</f>
        <v>0</v>
      </c>
      <c r="AA12" s="10">
        <f>'15'!W9</f>
        <v>0</v>
      </c>
      <c r="AB12" s="10">
        <f>'15'!X9</f>
        <v>0</v>
      </c>
      <c r="AC12" s="10">
        <f>'15'!Y9</f>
        <v>0</v>
      </c>
      <c r="AD12" s="10">
        <f>'15'!Z9</f>
        <v>0</v>
      </c>
      <c r="AE12" s="10">
        <f>'15'!AA9</f>
        <v>0</v>
      </c>
      <c r="AF12" s="10">
        <f>'15'!AB9</f>
        <v>0</v>
      </c>
      <c r="AG12" s="10">
        <f>'15'!AC9</f>
        <v>0</v>
      </c>
      <c r="AH12" s="10">
        <f t="shared" si="0"/>
        <v>0</v>
      </c>
      <c r="AI12" s="11">
        <f>AH12+AH13</f>
        <v>0</v>
      </c>
      <c r="AJ12" s="9"/>
      <c r="AK12" s="9"/>
      <c r="AL12" s="9"/>
      <c r="AM12" s="9"/>
      <c r="AN12" s="9"/>
      <c r="AO12" s="9"/>
    </row>
    <row r="13" spans="2:41" ht="20.25" customHeight="1" x14ac:dyDescent="0.35">
      <c r="B13" s="20" t="s">
        <v>58</v>
      </c>
      <c r="C13" s="21"/>
      <c r="D13" s="91">
        <f>D6*D12</f>
        <v>0</v>
      </c>
      <c r="E13" s="91">
        <f>E6*E12</f>
        <v>0</v>
      </c>
      <c r="F13" s="91">
        <f t="shared" ref="F13:K13" si="2">F6*F12</f>
        <v>0</v>
      </c>
      <c r="G13" s="91">
        <f t="shared" si="2"/>
        <v>0</v>
      </c>
      <c r="H13" s="91">
        <f t="shared" si="2"/>
        <v>0</v>
      </c>
      <c r="I13" s="91">
        <f t="shared" si="2"/>
        <v>0</v>
      </c>
      <c r="J13" s="91">
        <f t="shared" si="2"/>
        <v>0</v>
      </c>
      <c r="K13" s="91">
        <f t="shared" si="2"/>
        <v>0</v>
      </c>
      <c r="L13" s="91">
        <v>0</v>
      </c>
      <c r="M13" s="91">
        <v>0</v>
      </c>
      <c r="N13" s="9"/>
      <c r="O13" s="9"/>
      <c r="R13" s="10">
        <v>3</v>
      </c>
      <c r="S13" s="43">
        <f>'13'!AE8</f>
        <v>0</v>
      </c>
      <c r="T13" s="9"/>
      <c r="U13" s="9"/>
      <c r="V13" s="165"/>
      <c r="W13" s="14" t="s">
        <v>75</v>
      </c>
      <c r="X13" s="15">
        <f>'15'!T10</f>
        <v>0</v>
      </c>
      <c r="Y13" s="15">
        <f>'15'!U10</f>
        <v>0</v>
      </c>
      <c r="Z13" s="15">
        <f>'15'!V10</f>
        <v>0</v>
      </c>
      <c r="AA13" s="15">
        <f>'15'!W10</f>
        <v>0</v>
      </c>
      <c r="AB13" s="15">
        <f>'15'!X10</f>
        <v>0</v>
      </c>
      <c r="AC13" s="15">
        <f>'15'!Y10</f>
        <v>0</v>
      </c>
      <c r="AD13" s="15">
        <f>'15'!Z10</f>
        <v>0</v>
      </c>
      <c r="AE13" s="15">
        <f>'15'!AA10</f>
        <v>0</v>
      </c>
      <c r="AF13" s="15">
        <f>'15'!AB10</f>
        <v>0</v>
      </c>
      <c r="AG13" s="15">
        <f>'15'!AC10</f>
        <v>0</v>
      </c>
      <c r="AH13" s="15">
        <f t="shared" si="0"/>
        <v>0</v>
      </c>
      <c r="AI13" s="11"/>
      <c r="AJ13" s="9"/>
      <c r="AK13" s="9"/>
      <c r="AL13" s="9"/>
      <c r="AM13" s="9"/>
      <c r="AN13" s="9"/>
      <c r="AO13" s="9"/>
    </row>
    <row r="14" spans="2:41" ht="20.25" customHeight="1" x14ac:dyDescent="0.35">
      <c r="B14" s="173" t="s">
        <v>59</v>
      </c>
      <c r="C14" s="173"/>
      <c r="D14" s="178" t="e">
        <f>S6</f>
        <v>#DIV/0!</v>
      </c>
      <c r="E14" s="178"/>
      <c r="F14" s="178"/>
      <c r="G14" s="178"/>
      <c r="H14" s="178"/>
      <c r="I14" s="178"/>
      <c r="J14" s="178"/>
      <c r="K14" s="178"/>
      <c r="L14" s="178"/>
      <c r="M14" s="178"/>
      <c r="N14" s="9"/>
      <c r="O14" s="9"/>
      <c r="R14" s="10">
        <v>4</v>
      </c>
      <c r="S14" s="43">
        <f>'14'!AF8</f>
        <v>0</v>
      </c>
      <c r="T14" s="9"/>
      <c r="U14" s="9"/>
      <c r="V14" s="166" t="s">
        <v>41</v>
      </c>
      <c r="W14" s="167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 x14ac:dyDescent="0.35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3">
        <f>'15'!AF8</f>
        <v>0</v>
      </c>
      <c r="T15" s="9"/>
      <c r="U15" s="9"/>
      <c r="V15" s="23" t="s">
        <v>86</v>
      </c>
      <c r="W15" s="24" t="s">
        <v>74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 x14ac:dyDescent="0.35">
      <c r="B16" s="4" t="s">
        <v>60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41</v>
      </c>
      <c r="S16" s="43">
        <f>SUM(S11:S15)</f>
        <v>0</v>
      </c>
      <c r="T16" s="9"/>
      <c r="U16" s="9"/>
      <c r="V16" s="102" t="s">
        <v>86</v>
      </c>
      <c r="W16" s="103" t="s">
        <v>75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 x14ac:dyDescent="0.35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 x14ac:dyDescent="0.35">
      <c r="B18" s="9"/>
      <c r="C18" s="148" t="s">
        <v>61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 x14ac:dyDescent="0.35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0.25" customHeight="1" x14ac:dyDescent="0.35">
      <c r="B20" s="9"/>
      <c r="C20" s="173" t="s">
        <v>62</v>
      </c>
      <c r="D20" s="174" t="s">
        <v>13</v>
      </c>
      <c r="E20" s="175"/>
      <c r="F20" s="173" t="s">
        <v>51</v>
      </c>
      <c r="G20" s="173"/>
      <c r="H20" s="173"/>
      <c r="I20" s="173" t="s">
        <v>63</v>
      </c>
      <c r="J20" s="173"/>
      <c r="K20" s="173"/>
      <c r="L20" s="173"/>
      <c r="M20" s="173"/>
      <c r="N20" s="173"/>
      <c r="O20" s="173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 x14ac:dyDescent="0.35">
      <c r="B21" s="9"/>
      <c r="C21" s="173"/>
      <c r="D21" s="176"/>
      <c r="E21" s="177"/>
      <c r="F21" s="93" t="s">
        <v>15</v>
      </c>
      <c r="G21" s="93" t="s">
        <v>16</v>
      </c>
      <c r="H21" s="93" t="s">
        <v>41</v>
      </c>
      <c r="I21" s="173"/>
      <c r="J21" s="173"/>
      <c r="K21" s="173"/>
      <c r="L21" s="173"/>
      <c r="M21" s="173"/>
      <c r="N21" s="173"/>
      <c r="O21" s="173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35">
      <c r="B22" s="9"/>
      <c r="C22" s="88">
        <v>4</v>
      </c>
      <c r="D22" s="168" t="s">
        <v>65</v>
      </c>
      <c r="E22" s="169"/>
      <c r="F22" s="91">
        <f>X15</f>
        <v>0</v>
      </c>
      <c r="G22" s="91">
        <f>X16</f>
        <v>0</v>
      </c>
      <c r="H22" s="91">
        <f>SUM(F22:G22)</f>
        <v>0</v>
      </c>
      <c r="I22" s="170"/>
      <c r="J22" s="170"/>
      <c r="K22" s="170"/>
      <c r="L22" s="170"/>
      <c r="M22" s="170"/>
      <c r="N22" s="170"/>
      <c r="O22" s="170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35">
      <c r="B23" s="9"/>
      <c r="C23" s="88">
        <v>3.5</v>
      </c>
      <c r="D23" s="168" t="s">
        <v>66</v>
      </c>
      <c r="E23" s="169"/>
      <c r="F23" s="91">
        <f>Y15</f>
        <v>0</v>
      </c>
      <c r="G23" s="91">
        <f>Y16</f>
        <v>0</v>
      </c>
      <c r="H23" s="91">
        <f t="shared" ref="H23:H31" si="7">SUM(F23:G23)</f>
        <v>0</v>
      </c>
      <c r="I23" s="170"/>
      <c r="J23" s="170"/>
      <c r="K23" s="170"/>
      <c r="L23" s="170"/>
      <c r="M23" s="170"/>
      <c r="N23" s="170"/>
      <c r="O23" s="170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35">
      <c r="B24" s="9"/>
      <c r="C24" s="88">
        <v>3</v>
      </c>
      <c r="D24" s="168" t="s">
        <v>67</v>
      </c>
      <c r="E24" s="169"/>
      <c r="F24" s="91">
        <f>Z15</f>
        <v>0</v>
      </c>
      <c r="G24" s="91">
        <f>Z16</f>
        <v>0</v>
      </c>
      <c r="H24" s="91">
        <f t="shared" si="7"/>
        <v>0</v>
      </c>
      <c r="I24" s="170"/>
      <c r="J24" s="170"/>
      <c r="K24" s="170"/>
      <c r="L24" s="170"/>
      <c r="M24" s="170"/>
      <c r="N24" s="170"/>
      <c r="O24" s="170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35">
      <c r="B25" s="9"/>
      <c r="C25" s="88">
        <v>2.5</v>
      </c>
      <c r="D25" s="168" t="s">
        <v>68</v>
      </c>
      <c r="E25" s="169"/>
      <c r="F25" s="91">
        <f>AA15</f>
        <v>0</v>
      </c>
      <c r="G25" s="91">
        <f>AA16</f>
        <v>0</v>
      </c>
      <c r="H25" s="91">
        <f t="shared" si="7"/>
        <v>0</v>
      </c>
      <c r="I25" s="170"/>
      <c r="J25" s="170"/>
      <c r="K25" s="170"/>
      <c r="L25" s="170"/>
      <c r="M25" s="170"/>
      <c r="N25" s="170"/>
      <c r="O25" s="170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35">
      <c r="B26" s="9"/>
      <c r="C26" s="88">
        <v>2</v>
      </c>
      <c r="D26" s="168" t="s">
        <v>69</v>
      </c>
      <c r="E26" s="169"/>
      <c r="F26" s="91">
        <f>AB15</f>
        <v>0</v>
      </c>
      <c r="G26" s="91">
        <f>AB16</f>
        <v>0</v>
      </c>
      <c r="H26" s="91">
        <f t="shared" si="7"/>
        <v>0</v>
      </c>
      <c r="I26" s="170"/>
      <c r="J26" s="170"/>
      <c r="K26" s="170"/>
      <c r="L26" s="170"/>
      <c r="M26" s="170"/>
      <c r="N26" s="170"/>
      <c r="O26" s="17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35">
      <c r="B27" s="9"/>
      <c r="C27" s="88">
        <v>1.5</v>
      </c>
      <c r="D27" s="168" t="s">
        <v>70</v>
      </c>
      <c r="E27" s="169"/>
      <c r="F27" s="91">
        <f>AC15</f>
        <v>0</v>
      </c>
      <c r="G27" s="91">
        <f>AC16</f>
        <v>0</v>
      </c>
      <c r="H27" s="91">
        <f t="shared" si="7"/>
        <v>0</v>
      </c>
      <c r="I27" s="170"/>
      <c r="J27" s="170"/>
      <c r="K27" s="170"/>
      <c r="L27" s="170"/>
      <c r="M27" s="170"/>
      <c r="N27" s="170"/>
      <c r="O27" s="170"/>
      <c r="P27" s="9"/>
      <c r="Q27" s="9"/>
      <c r="R27" s="2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35">
      <c r="B28" s="9"/>
      <c r="C28" s="88">
        <v>1</v>
      </c>
      <c r="D28" s="168" t="s">
        <v>71</v>
      </c>
      <c r="E28" s="169"/>
      <c r="F28" s="91">
        <f>AD15</f>
        <v>0</v>
      </c>
      <c r="G28" s="91">
        <f>AD16</f>
        <v>0</v>
      </c>
      <c r="H28" s="91">
        <f t="shared" si="7"/>
        <v>0</v>
      </c>
      <c r="I28" s="170"/>
      <c r="J28" s="170"/>
      <c r="K28" s="170"/>
      <c r="L28" s="170"/>
      <c r="M28" s="170"/>
      <c r="N28" s="170"/>
      <c r="O28" s="17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35">
      <c r="B29" s="9"/>
      <c r="C29" s="88">
        <v>0</v>
      </c>
      <c r="D29" s="168" t="s">
        <v>72</v>
      </c>
      <c r="E29" s="169"/>
      <c r="F29" s="91">
        <f>AE15</f>
        <v>0</v>
      </c>
      <c r="G29" s="91">
        <f>AE16</f>
        <v>0</v>
      </c>
      <c r="H29" s="91">
        <f t="shared" si="7"/>
        <v>0</v>
      </c>
      <c r="I29" s="170"/>
      <c r="J29" s="170"/>
      <c r="K29" s="170"/>
      <c r="L29" s="170"/>
      <c r="M29" s="170"/>
      <c r="N29" s="170"/>
      <c r="O29" s="17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35">
      <c r="B30" s="9"/>
      <c r="C30" s="88" t="s">
        <v>73</v>
      </c>
      <c r="D30" s="171"/>
      <c r="E30" s="172"/>
      <c r="F30" s="91">
        <f>AF15</f>
        <v>0</v>
      </c>
      <c r="G30" s="91">
        <f>AF16</f>
        <v>0</v>
      </c>
      <c r="H30" s="91">
        <f t="shared" si="7"/>
        <v>0</v>
      </c>
      <c r="I30" s="170"/>
      <c r="J30" s="170"/>
      <c r="K30" s="170"/>
      <c r="L30" s="170"/>
      <c r="M30" s="170"/>
      <c r="N30" s="170"/>
      <c r="O30" s="170"/>
      <c r="P30" s="9"/>
      <c r="Q30" s="9"/>
    </row>
    <row r="31" spans="2:41" ht="17.25" customHeight="1" x14ac:dyDescent="0.35">
      <c r="B31" s="9"/>
      <c r="C31" s="88" t="s">
        <v>56</v>
      </c>
      <c r="D31" s="171"/>
      <c r="E31" s="172"/>
      <c r="F31" s="91">
        <f>AG15</f>
        <v>0</v>
      </c>
      <c r="G31" s="91">
        <f>AG16</f>
        <v>0</v>
      </c>
      <c r="H31" s="91">
        <f t="shared" si="7"/>
        <v>0</v>
      </c>
      <c r="I31" s="170"/>
      <c r="J31" s="170"/>
      <c r="K31" s="170"/>
      <c r="L31" s="170"/>
      <c r="M31" s="170"/>
      <c r="N31" s="170"/>
      <c r="O31" s="170"/>
      <c r="P31" s="9"/>
      <c r="Q31" s="9"/>
    </row>
    <row r="32" spans="2:41" ht="15" customHeight="1" x14ac:dyDescent="0.2"/>
    <row r="33" spans="3:16" ht="20.25" customHeight="1" x14ac:dyDescent="0.35">
      <c r="C33" s="4" t="s">
        <v>104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101"/>
      <c r="P33" s="29"/>
    </row>
    <row r="34" spans="3:16" ht="12.75" customHeight="1" x14ac:dyDescent="0.35">
      <c r="C34" s="4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101"/>
      <c r="P34" s="29"/>
    </row>
    <row r="35" spans="3:16" ht="20.25" customHeight="1" x14ac:dyDescent="0.35">
      <c r="C35" s="4" t="s">
        <v>76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101"/>
      <c r="P35" s="29"/>
    </row>
    <row r="36" spans="3:16" ht="20.25" customHeight="1" x14ac:dyDescent="0.35">
      <c r="C36" s="4" t="s">
        <v>77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101"/>
      <c r="P36" s="29"/>
    </row>
    <row r="37" spans="3:16" ht="20.25" customHeight="1" x14ac:dyDescent="0.35">
      <c r="C37" s="4" t="s">
        <v>78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101"/>
      <c r="P37" s="29"/>
    </row>
    <row r="38" spans="3:16" ht="20.25" customHeight="1" x14ac:dyDescent="0.35">
      <c r="C38" s="4" t="s">
        <v>79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1"/>
      <c r="P38" s="29"/>
    </row>
    <row r="39" spans="3:16" ht="15" customHeight="1" x14ac:dyDescent="0.35">
      <c r="C39" s="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01"/>
      <c r="P39" s="29"/>
    </row>
    <row r="40" spans="3:16" ht="20.25" customHeight="1" x14ac:dyDescent="0.35">
      <c r="C40" s="4" t="s">
        <v>80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01"/>
      <c r="P40" s="29"/>
    </row>
    <row r="41" spans="3:16" ht="20.25" customHeight="1" x14ac:dyDescent="0.35">
      <c r="C41" s="4" t="s">
        <v>81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01"/>
      <c r="P41" s="29"/>
    </row>
    <row r="42" spans="3:16" ht="20.25" customHeight="1" x14ac:dyDescent="0.35">
      <c r="C42" s="4" t="s">
        <v>82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29"/>
    </row>
    <row r="43" spans="3:16" ht="20.25" customHeight="1" x14ac:dyDescent="0.35">
      <c r="C43" s="4" t="s">
        <v>83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29"/>
    </row>
  </sheetData>
  <sheetProtection algorithmName="SHA-512" hashValue="5CkPWk/bNQ2jPtLk9WvWZpxw4C5Q2MY0M5mw7WQxdKtbgTbyE0Ku4QzFH6s3TiyCWuriWwgg7+mX7Qk7hyLPcg==" saltValue="zobKGgVuGKSiBCeh+ftH3Q==" spinCount="100000" sheet="1" objects="1" scenarios="1"/>
  <mergeCells count="42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25</vt:i4>
      </vt:variant>
    </vt:vector>
  </HeadingPairs>
  <TitlesOfParts>
    <vt:vector size="32" baseType="lpstr">
      <vt:lpstr>กรอกข้อมูล</vt:lpstr>
      <vt:lpstr>11</vt:lpstr>
      <vt:lpstr>12</vt:lpstr>
      <vt:lpstr>13</vt:lpstr>
      <vt:lpstr>14</vt:lpstr>
      <vt:lpstr>15</vt:lpstr>
      <vt:lpstr>สรุปผล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'11'!Print_Area</vt:lpstr>
      <vt:lpstr>'12'!Print_Area</vt:lpstr>
      <vt:lpstr>'13'!Print_Area</vt:lpstr>
      <vt:lpstr>'14'!Print_Area</vt:lpstr>
      <vt:lpstr>'15'!Print_Area</vt:lpstr>
      <vt:lpstr>สรุปผล!Print_Area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กรอกข้อมูล!วิทยาศาสตร์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2020-01-14T07:00:43Z</cp:lastPrinted>
  <dcterms:created xsi:type="dcterms:W3CDTF">2014-05-12T12:37:27Z</dcterms:created>
  <dcterms:modified xsi:type="dcterms:W3CDTF">2020-01-14T07:00:49Z</dcterms:modified>
</cp:coreProperties>
</file>