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K:\แบบแจ้งผลการเรียน2563\"/>
    </mc:Choice>
  </mc:AlternateContent>
  <bookViews>
    <workbookView xWindow="0" yWindow="0" windowWidth="20490" windowHeight="7800"/>
  </bookViews>
  <sheets>
    <sheet name="กรอกข้อมูล" sheetId="18" r:id="rId1"/>
    <sheet name="31" sheetId="7" r:id="rId2"/>
    <sheet name="32" sheetId="14" r:id="rId3"/>
    <sheet name="33" sheetId="15" r:id="rId4"/>
    <sheet name="34" sheetId="16" r:id="rId5"/>
    <sheet name="35" sheetId="17" r:id="rId6"/>
    <sheet name="สรุปผล" sheetId="13" r:id="rId7"/>
    <sheet name="สรุปกิจกรรม" sheetId="20" r:id="rId8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'31'!$A$1:$N$52</definedName>
    <definedName name="_xlnm.Print_Area" localSheetId="2">'32'!$A$1:$N$52</definedName>
    <definedName name="_xlnm.Print_Area" localSheetId="3">'33'!$A$1:$O$52</definedName>
    <definedName name="_xlnm.Print_Area" localSheetId="4">'34'!$A$1:$N$52</definedName>
    <definedName name="_xlnm.Print_Area" localSheetId="5">'35'!$A$1:$N$52</definedName>
    <definedName name="_xlnm.Print_Area" localSheetId="7">สรุปกิจกรรม!$A$1:$J$33</definedName>
    <definedName name="_xlnm.Print_Area" localSheetId="6">สรุปผล!$A$1:$O$43</definedName>
    <definedName name="การงานอาชีพ">กรอกข้อมูล!$G$79:$G$82</definedName>
    <definedName name="การงานอาชีพและเทคโนโลยี">กรอกข้อมูล!$G$79:$G$82</definedName>
    <definedName name="ค" localSheetId="7">#REF!</definedName>
    <definedName name="ค">#REF!</definedName>
    <definedName name="คณิตศาสตร์" localSheetId="0">กรอกข้อมูล!$A$79:$A$85</definedName>
    <definedName name="คณิตศาสตร์" localSheetId="7">#REF!</definedName>
    <definedName name="คณิตศาสตร์">#REF!</definedName>
    <definedName name="ง" localSheetId="7">#REF!</definedName>
    <definedName name="ง">#REF!</definedName>
    <definedName name="ต" localSheetId="7">#REF!</definedName>
    <definedName name="ต">#REF!</definedName>
    <definedName name="ท" localSheetId="7">#REF!</definedName>
    <definedName name="ท">#REF!</definedName>
    <definedName name="แนะแนว" localSheetId="0">กรอกข้อมูล!$I$79:$I$79</definedName>
    <definedName name="แนะแนว" localSheetId="7">#REF!</definedName>
    <definedName name="แนะแนว">#REF!</definedName>
    <definedName name="พ" localSheetId="7">#REF!</definedName>
    <definedName name="พ">#REF!</definedName>
    <definedName name="ภาษาต่างประเทศ" localSheetId="0">กรอกข้อมูล!$H$79:$H$89</definedName>
    <definedName name="ภาษาต่างประเทศ" localSheetId="7">#REF!</definedName>
    <definedName name="ภาษาต่างประเทศ">#REF!</definedName>
    <definedName name="ภาษาไทย" localSheetId="0">กรอกข้อมูล!$B$79:$B$85</definedName>
    <definedName name="ภาษาไทย" localSheetId="7">#REF!</definedName>
    <definedName name="ภาษาไทย">#REF!</definedName>
    <definedName name="รายวิชาแนะแนว">กรอกข้อมูล!$I$79:$I$79</definedName>
    <definedName name="ว" localSheetId="7">#REF!</definedName>
    <definedName name="ว">#REF!</definedName>
    <definedName name="วิทยาศาสตร์" localSheetId="0">กรอกข้อมูล!$C$79:$C$91</definedName>
    <definedName name="วิทยาศาสตร์" localSheetId="7">#REF!</definedName>
    <definedName name="วิทยาศาสตร์">#REF!</definedName>
    <definedName name="วิทยาศาสตร์และเทคโนโลยี">กรอกข้อมูล!$C$79:$C$91</definedName>
    <definedName name="ศ" localSheetId="7">#REF!</definedName>
    <definedName name="ศ">#REF!</definedName>
    <definedName name="ศิลปะ" localSheetId="0">กรอกข้อมูล!$D$79:$D$82</definedName>
    <definedName name="ศิลปะ" localSheetId="7">#REF!</definedName>
    <definedName name="ศิลปะ">#REF!</definedName>
    <definedName name="ส" localSheetId="7">#REF!</definedName>
    <definedName name="ส">#REF!</definedName>
    <definedName name="สังคมศึกษา_ศาสนา_และวัฒนธรรม" localSheetId="0">กรอกข้อมูล!$F$79:$F$86</definedName>
    <definedName name="สังคมศึกษา_ศาสนา_และวัฒนธรรม" localSheetId="7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กรอกข้อมูล!$F$79:$F$86</definedName>
    <definedName name="สุขศึกษาและพลศึกษา" localSheetId="0">กรอกข้อมูล!$E$79:$E$82</definedName>
    <definedName name="สุขศึกษาและพลศึกษา" localSheetId="7">#REF!</definedName>
    <definedName name="สุขศึกษาและพลศึกษา">#REF!</definedName>
  </definedNames>
  <calcPr calcId="152511"/>
</workbook>
</file>

<file path=xl/calcChain.xml><?xml version="1.0" encoding="utf-8"?>
<calcChain xmlns="http://schemas.openxmlformats.org/spreadsheetml/2006/main">
  <c r="Q49" i="17" l="1"/>
  <c r="Q50" i="17"/>
  <c r="Q51" i="17"/>
  <c r="Q52" i="17"/>
  <c r="H49" i="17"/>
  <c r="H50" i="17"/>
  <c r="H51" i="17"/>
  <c r="H52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8" i="17"/>
  <c r="Q49" i="16"/>
  <c r="Q50" i="16"/>
  <c r="Q51" i="16"/>
  <c r="Q52" i="16"/>
  <c r="H49" i="16"/>
  <c r="H50" i="16"/>
  <c r="H51" i="16"/>
  <c r="H52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8" i="16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8" i="7"/>
  <c r="Q50" i="7"/>
  <c r="Q51" i="7"/>
  <c r="Q52" i="7"/>
  <c r="Q52" i="15"/>
  <c r="Q48" i="15"/>
  <c r="Q49" i="15"/>
  <c r="Q50" i="15"/>
  <c r="Q51" i="15"/>
  <c r="H52" i="15"/>
  <c r="H49" i="15"/>
  <c r="H50" i="15"/>
  <c r="H51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8" i="15"/>
  <c r="J3" i="20" l="1"/>
  <c r="H3" i="20"/>
  <c r="F3" i="20"/>
  <c r="C3" i="20"/>
  <c r="H9" i="14" l="1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AF8" i="16" l="1"/>
  <c r="AF8" i="15"/>
  <c r="AF8" i="14"/>
  <c r="AF8" i="7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AF8" i="17"/>
  <c r="Q48" i="17"/>
  <c r="Q48" i="16"/>
  <c r="Q48" i="7"/>
  <c r="Q48" i="14" l="1"/>
  <c r="Q49" i="14"/>
  <c r="K30" i="17" l="1"/>
  <c r="K30" i="16"/>
  <c r="K30" i="15"/>
  <c r="K30" i="14"/>
  <c r="E6" i="18"/>
  <c r="B7" i="20" s="1"/>
  <c r="O9" i="13"/>
  <c r="M3" i="17"/>
  <c r="J3" i="17"/>
  <c r="D3" i="17"/>
  <c r="M2" i="17"/>
  <c r="J2" i="17"/>
  <c r="I1" i="17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B11" i="13" l="1"/>
  <c r="B11" i="20"/>
  <c r="G2" i="14"/>
  <c r="B8" i="13"/>
  <c r="G2" i="7"/>
  <c r="B7" i="13"/>
  <c r="G2" i="17"/>
  <c r="O3" i="13"/>
  <c r="M3" i="13"/>
  <c r="J3" i="13"/>
  <c r="D3" i="13"/>
  <c r="I2" i="13"/>
  <c r="C2" i="13"/>
  <c r="M3" i="7"/>
  <c r="J3" i="7"/>
  <c r="D3" i="7"/>
  <c r="M2" i="7"/>
  <c r="J2" i="7"/>
  <c r="I1" i="7"/>
  <c r="Q9" i="17" l="1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37" i="15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1" i="13"/>
  <c r="N11" i="13"/>
  <c r="O10" i="13"/>
  <c r="N10" i="13"/>
  <c r="N9" i="13"/>
  <c r="O8" i="13"/>
  <c r="N8" i="13"/>
  <c r="O7" i="13"/>
  <c r="N7" i="13"/>
  <c r="S15" i="13"/>
  <c r="Q8" i="17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T27" i="17" l="1"/>
  <c r="V27" i="17"/>
  <c r="V26" i="17"/>
  <c r="T26" i="17"/>
  <c r="V27" i="16"/>
  <c r="T27" i="16"/>
  <c r="T26" i="16"/>
  <c r="V26" i="16"/>
  <c r="T27" i="15"/>
  <c r="V27" i="15"/>
  <c r="V26" i="15"/>
  <c r="T26" i="15"/>
  <c r="T27" i="14"/>
  <c r="V27" i="14"/>
  <c r="V26" i="14"/>
  <c r="T26" i="14"/>
  <c r="AB10" i="14"/>
  <c r="W10" i="14"/>
  <c r="Y10" i="14"/>
  <c r="AC9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AA10" i="14"/>
  <c r="AC10" i="14"/>
  <c r="V9" i="14"/>
  <c r="Z6" i="13" s="1"/>
  <c r="AB9" i="14"/>
  <c r="W9" i="14"/>
  <c r="T9" i="17"/>
  <c r="X12" i="13" s="1"/>
  <c r="AA10" i="15"/>
  <c r="W10" i="15"/>
  <c r="Z10" i="15"/>
  <c r="V10" i="15"/>
  <c r="AC10" i="15"/>
  <c r="Y10" i="15"/>
  <c r="U10" i="15"/>
  <c r="AB10" i="15"/>
  <c r="X10" i="15"/>
  <c r="T10" i="15"/>
  <c r="X9" i="13" s="1"/>
  <c r="AC9" i="15"/>
  <c r="AG8" i="13" s="1"/>
  <c r="V9" i="15"/>
  <c r="Z8" i="13" s="1"/>
  <c r="AB9" i="15"/>
  <c r="AF8" i="13" s="1"/>
  <c r="Y9" i="15"/>
  <c r="AC8" i="13" s="1"/>
  <c r="AA9" i="15"/>
  <c r="AE8" i="13" s="1"/>
  <c r="T9" i="15"/>
  <c r="X8" i="13" s="1"/>
  <c r="U9" i="15"/>
  <c r="Y8" i="13" s="1"/>
  <c r="W9" i="15"/>
  <c r="AA8" i="13" s="1"/>
  <c r="Z9" i="15"/>
  <c r="X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AC9" i="17"/>
  <c r="AG12" i="13" s="1"/>
  <c r="W9" i="17"/>
  <c r="AA12" i="13" s="1"/>
  <c r="AB9" i="17"/>
  <c r="AF12" i="13" s="1"/>
  <c r="Z9" i="17"/>
  <c r="AD12" i="13" s="1"/>
  <c r="AA9" i="17"/>
  <c r="AE12" i="13" s="1"/>
  <c r="U9" i="17"/>
  <c r="Y12" i="13" s="1"/>
  <c r="V9" i="17"/>
  <c r="Z12" i="13" s="1"/>
  <c r="Y9" i="17"/>
  <c r="AC12" i="13" s="1"/>
  <c r="X9" i="17"/>
  <c r="AB12" i="13" s="1"/>
  <c r="U10" i="17"/>
  <c r="AA10" i="17"/>
  <c r="V10" i="17"/>
  <c r="AB10" i="17"/>
  <c r="W10" i="17"/>
  <c r="Y10" i="17"/>
  <c r="AC10" i="17"/>
  <c r="X10" i="17"/>
  <c r="Z10" i="17"/>
  <c r="T10" i="17"/>
  <c r="L27" i="17" l="1"/>
  <c r="T28" i="17"/>
  <c r="X26" i="17"/>
  <c r="W26" i="17" s="1"/>
  <c r="K26" i="17"/>
  <c r="K27" i="17"/>
  <c r="V28" i="17"/>
  <c r="L26" i="17"/>
  <c r="X27" i="17"/>
  <c r="U27" i="17" s="1"/>
  <c r="K27" i="16"/>
  <c r="V28" i="16"/>
  <c r="W26" i="16"/>
  <c r="K26" i="16"/>
  <c r="X26" i="16"/>
  <c r="U26" i="16" s="1"/>
  <c r="T28" i="16"/>
  <c r="X27" i="16"/>
  <c r="U27" i="16" s="1"/>
  <c r="L26" i="16"/>
  <c r="L27" i="16"/>
  <c r="X26" i="15"/>
  <c r="W26" i="15" s="1"/>
  <c r="K26" i="15"/>
  <c r="T28" i="15"/>
  <c r="V28" i="15"/>
  <c r="K27" i="15"/>
  <c r="L27" i="15"/>
  <c r="X27" i="15"/>
  <c r="U27" i="15" s="1"/>
  <c r="L26" i="15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X13" i="13"/>
  <c r="AD10" i="17"/>
  <c r="AH12" i="13"/>
  <c r="AD7" i="13"/>
  <c r="L25" i="17"/>
  <c r="AG13" i="13"/>
  <c r="L21" i="17"/>
  <c r="AC13" i="13"/>
  <c r="L18" i="17"/>
  <c r="Z13" i="13"/>
  <c r="L23" i="17"/>
  <c r="AE13" i="13"/>
  <c r="L22" i="17"/>
  <c r="AD13" i="13"/>
  <c r="L19" i="17"/>
  <c r="AA13" i="13"/>
  <c r="L20" i="17"/>
  <c r="AB13" i="13"/>
  <c r="L17" i="17"/>
  <c r="Y13" i="13"/>
  <c r="L24" i="17"/>
  <c r="AF13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K25" i="17"/>
  <c r="AC11" i="17"/>
  <c r="K17" i="17"/>
  <c r="U11" i="17"/>
  <c r="K19" i="17"/>
  <c r="W11" i="17"/>
  <c r="K18" i="17"/>
  <c r="V11" i="17"/>
  <c r="AA11" i="17"/>
  <c r="K23" i="17"/>
  <c r="T11" i="17"/>
  <c r="AD9" i="17"/>
  <c r="K16" i="17"/>
  <c r="Y11" i="17"/>
  <c r="K21" i="17"/>
  <c r="K22" i="17"/>
  <c r="Z11" i="17"/>
  <c r="L16" i="17"/>
  <c r="K20" i="17"/>
  <c r="X11" i="17"/>
  <c r="AB11" i="17"/>
  <c r="K24" i="17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C11" i="15"/>
  <c r="K16" i="15"/>
  <c r="T11" i="15"/>
  <c r="AD9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L16" i="15"/>
  <c r="K18" i="15"/>
  <c r="V11" i="15"/>
  <c r="K25" i="14"/>
  <c r="K16" i="14"/>
  <c r="AD9" i="14"/>
  <c r="K23" i="14"/>
  <c r="K21" i="14"/>
  <c r="K19" i="14"/>
  <c r="K17" i="14"/>
  <c r="K24" i="14"/>
  <c r="K20" i="14"/>
  <c r="AD10" i="14"/>
  <c r="L16" i="14"/>
  <c r="K18" i="14"/>
  <c r="G11" i="20" l="1"/>
  <c r="M27" i="17"/>
  <c r="U26" i="17"/>
  <c r="W27" i="17"/>
  <c r="E11" i="20"/>
  <c r="M26" i="17"/>
  <c r="X28" i="17"/>
  <c r="C11" i="20" s="1"/>
  <c r="W27" i="16"/>
  <c r="E10" i="20"/>
  <c r="M26" i="16"/>
  <c r="X28" i="16"/>
  <c r="C10" i="20" s="1"/>
  <c r="G10" i="20"/>
  <c r="M27" i="16"/>
  <c r="M27" i="15"/>
  <c r="G9" i="20"/>
  <c r="W27" i="15"/>
  <c r="U26" i="15"/>
  <c r="E9" i="20"/>
  <c r="X28" i="15"/>
  <c r="C9" i="20" s="1"/>
  <c r="M26" i="15"/>
  <c r="U28" i="15"/>
  <c r="F9" i="20" s="1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F11" i="17"/>
  <c r="AF10" i="17" s="1"/>
  <c r="AH9" i="13"/>
  <c r="AI8" i="13" s="1"/>
  <c r="AH11" i="13"/>
  <c r="AI10" i="13" s="1"/>
  <c r="AH7" i="13"/>
  <c r="AH13" i="13"/>
  <c r="AI12" i="13" s="1"/>
  <c r="S9" i="17"/>
  <c r="K10" i="17" s="1"/>
  <c r="D11" i="13"/>
  <c r="T14" i="17"/>
  <c r="T20" i="17"/>
  <c r="H11" i="13"/>
  <c r="X20" i="17"/>
  <c r="J11" i="13"/>
  <c r="Z20" i="17"/>
  <c r="Z14" i="17"/>
  <c r="K11" i="13"/>
  <c r="AA20" i="17"/>
  <c r="F11" i="13"/>
  <c r="V20" i="17"/>
  <c r="E11" i="13"/>
  <c r="U20" i="17"/>
  <c r="L11" i="13"/>
  <c r="AB20" i="17"/>
  <c r="I11" i="13"/>
  <c r="Y20" i="17"/>
  <c r="G11" i="13"/>
  <c r="W20" i="17"/>
  <c r="W14" i="17"/>
  <c r="M11" i="13"/>
  <c r="AC20" i="17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S10" i="14"/>
  <c r="K11" i="14" s="1"/>
  <c r="L8" i="13"/>
  <c r="AB20" i="14"/>
  <c r="G8" i="13"/>
  <c r="W20" i="14"/>
  <c r="W14" i="14"/>
  <c r="K8" i="13"/>
  <c r="AA20" i="14"/>
  <c r="M8" i="13"/>
  <c r="AC20" i="14"/>
  <c r="S10" i="15"/>
  <c r="K11" i="15" s="1"/>
  <c r="S10" i="16"/>
  <c r="K11" i="16" s="1"/>
  <c r="S10" i="17"/>
  <c r="K11" i="17" s="1"/>
  <c r="M19" i="14"/>
  <c r="M19" i="17"/>
  <c r="M23" i="17"/>
  <c r="AD11" i="17"/>
  <c r="M16" i="17"/>
  <c r="M23" i="16"/>
  <c r="M19" i="16"/>
  <c r="M16" i="16"/>
  <c r="AD11" i="16"/>
  <c r="S9" i="16"/>
  <c r="K10" i="16" s="1"/>
  <c r="M19" i="15"/>
  <c r="M23" i="15"/>
  <c r="AD11" i="15"/>
  <c r="S9" i="15"/>
  <c r="K10" i="15" s="1"/>
  <c r="L9" i="15" s="1"/>
  <c r="M16" i="15"/>
  <c r="M23" i="14"/>
  <c r="AD11" i="14"/>
  <c r="S9" i="14"/>
  <c r="K10" i="14" s="1"/>
  <c r="M16" i="14"/>
  <c r="W28" i="17" l="1"/>
  <c r="H11" i="20" s="1"/>
  <c r="U28" i="17"/>
  <c r="F11" i="20" s="1"/>
  <c r="W28" i="16"/>
  <c r="H10" i="20" s="1"/>
  <c r="U28" i="16"/>
  <c r="F10" i="20" s="1"/>
  <c r="W28" i="15"/>
  <c r="H9" i="20" s="1"/>
  <c r="L9" i="17"/>
  <c r="L9" i="16"/>
  <c r="W28" i="14"/>
  <c r="H8" i="20" s="1"/>
  <c r="U28" i="14"/>
  <c r="F8" i="20" s="1"/>
  <c r="AI6" i="13"/>
  <c r="S11" i="17"/>
  <c r="S11" i="16"/>
  <c r="C10" i="13" s="1"/>
  <c r="S11" i="15"/>
  <c r="S11" i="14"/>
  <c r="AF9" i="17" l="1"/>
  <c r="Z23" i="17" s="1"/>
  <c r="U23" i="17"/>
  <c r="C9" i="13"/>
  <c r="AC12" i="15"/>
  <c r="AC21" i="15" s="1"/>
  <c r="C8" i="13"/>
  <c r="AC12" i="14"/>
  <c r="AC21" i="14" s="1"/>
  <c r="C11" i="13"/>
  <c r="AC12" i="17"/>
  <c r="AC21" i="17" s="1"/>
  <c r="AC12" i="16"/>
  <c r="AC21" i="16" s="1"/>
  <c r="Z12" i="17"/>
  <c r="AA12" i="17"/>
  <c r="AA21" i="17" s="1"/>
  <c r="Y12" i="17"/>
  <c r="Y21" i="17" s="1"/>
  <c r="AB12" i="17"/>
  <c r="AB21" i="17" s="1"/>
  <c r="T12" i="17"/>
  <c r="W12" i="17"/>
  <c r="V12" i="17"/>
  <c r="V21" i="17" s="1"/>
  <c r="U12" i="17"/>
  <c r="U21" i="17" s="1"/>
  <c r="X12" i="17"/>
  <c r="X21" i="17" s="1"/>
  <c r="AF9" i="16"/>
  <c r="Z23" i="16" s="1"/>
  <c r="Z12" i="16"/>
  <c r="AB12" i="16"/>
  <c r="AB21" i="16" s="1"/>
  <c r="Y12" i="16"/>
  <c r="Y21" i="16" s="1"/>
  <c r="W12" i="16"/>
  <c r="V12" i="16"/>
  <c r="V21" i="16" s="1"/>
  <c r="AA12" i="16"/>
  <c r="AA21" i="16" s="1"/>
  <c r="X12" i="16"/>
  <c r="X21" i="16" s="1"/>
  <c r="U23" i="16"/>
  <c r="T12" i="16"/>
  <c r="U12" i="16"/>
  <c r="U21" i="16" s="1"/>
  <c r="AF9" i="15"/>
  <c r="Z23" i="15" s="1"/>
  <c r="Z12" i="15"/>
  <c r="V12" i="15"/>
  <c r="V21" i="15" s="1"/>
  <c r="X12" i="15"/>
  <c r="X21" i="15" s="1"/>
  <c r="U23" i="15"/>
  <c r="U12" i="15"/>
  <c r="U21" i="15" s="1"/>
  <c r="AB12" i="15"/>
  <c r="AB21" i="15" s="1"/>
  <c r="AA12" i="15"/>
  <c r="AA21" i="15" s="1"/>
  <c r="Y12" i="15"/>
  <c r="Y21" i="15" s="1"/>
  <c r="W12" i="15"/>
  <c r="T12" i="15"/>
  <c r="L9" i="14"/>
  <c r="AF9" i="14"/>
  <c r="Z23" i="14" s="1"/>
  <c r="Z12" i="14"/>
  <c r="X12" i="14"/>
  <c r="X21" i="14" s="1"/>
  <c r="U23" i="14"/>
  <c r="U12" i="14"/>
  <c r="U21" i="14" s="1"/>
  <c r="AB12" i="14"/>
  <c r="AB21" i="14" s="1"/>
  <c r="T12" i="14"/>
  <c r="AA12" i="14"/>
  <c r="AA21" i="14" s="1"/>
  <c r="Y12" i="14"/>
  <c r="Y21" i="14" s="1"/>
  <c r="W12" i="14"/>
  <c r="V12" i="14"/>
  <c r="V21" i="14" s="1"/>
  <c r="T21" i="17" l="1"/>
  <c r="T15" i="17"/>
  <c r="T22" i="17" s="1"/>
  <c r="Z21" i="17"/>
  <c r="Z15" i="17"/>
  <c r="W15" i="17"/>
  <c r="W21" i="17"/>
  <c r="W21" i="16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7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T27" i="7" l="1"/>
  <c r="V26" i="7"/>
  <c r="T26" i="7"/>
  <c r="V27" i="7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AA10" i="7"/>
  <c r="AC9" i="7"/>
  <c r="AC10" i="7"/>
  <c r="L27" i="7" l="1"/>
  <c r="E19" i="20"/>
  <c r="T28" i="7"/>
  <c r="K26" i="7"/>
  <c r="X26" i="7"/>
  <c r="W26" i="7" s="1"/>
  <c r="C18" i="20"/>
  <c r="V28" i="7"/>
  <c r="K27" i="7"/>
  <c r="C19" i="20"/>
  <c r="X27" i="7"/>
  <c r="W27" i="7" s="1"/>
  <c r="L26" i="7"/>
  <c r="U27" i="7"/>
  <c r="E18" i="20"/>
  <c r="T11" i="7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M27" i="7" l="1"/>
  <c r="G7" i="20" s="1"/>
  <c r="G12" i="20" s="1"/>
  <c r="G18" i="20"/>
  <c r="C20" i="20"/>
  <c r="X28" i="7"/>
  <c r="C7" i="20" s="1"/>
  <c r="M26" i="7"/>
  <c r="E7" i="20" s="1"/>
  <c r="E12" i="20" s="1"/>
  <c r="E20" i="20"/>
  <c r="G19" i="20"/>
  <c r="U26" i="7"/>
  <c r="F7" i="20" s="1"/>
  <c r="AF11" i="7"/>
  <c r="AF10" i="7" s="1"/>
  <c r="X16" i="13"/>
  <c r="AH5" i="13"/>
  <c r="S10" i="7"/>
  <c r="K11" i="7" s="1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G20" i="20" l="1"/>
  <c r="H18" i="20" s="1"/>
  <c r="W28" i="7"/>
  <c r="H7" i="20" s="1"/>
  <c r="U28" i="7"/>
  <c r="AH16" i="13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S9" i="7"/>
  <c r="K10" i="7" s="1"/>
  <c r="L9" i="7" s="1"/>
  <c r="M19" i="7"/>
  <c r="M16" i="7"/>
  <c r="D20" i="20" l="1"/>
  <c r="F20" i="20"/>
  <c r="D19" i="20"/>
  <c r="D18" i="20"/>
  <c r="F18" i="20"/>
  <c r="F19" i="20"/>
  <c r="H19" i="20"/>
  <c r="H20" i="20" s="1"/>
  <c r="H22" i="13"/>
  <c r="D12" i="13"/>
  <c r="D13" i="13" s="1"/>
  <c r="AH15" i="13"/>
  <c r="I7" i="13"/>
  <c r="I12" i="13" s="1"/>
  <c r="I13" i="13" s="1"/>
  <c r="Y20" i="7"/>
  <c r="S11" i="7"/>
  <c r="C12" i="20" s="1"/>
  <c r="F12" i="20" l="1"/>
  <c r="H12" i="20"/>
  <c r="AF9" i="7"/>
  <c r="Z23" i="7" s="1"/>
  <c r="AC12" i="7"/>
  <c r="H7" i="13"/>
  <c r="H12" i="13" s="1"/>
  <c r="H13" i="13" s="1"/>
  <c r="X20" i="7"/>
  <c r="Y12" i="7"/>
  <c r="C7" i="13"/>
  <c r="T12" i="7"/>
  <c r="Z12" i="7"/>
  <c r="U12" i="7"/>
  <c r="U21" i="7" s="1"/>
  <c r="V12" i="7"/>
  <c r="V21" i="7" s="1"/>
  <c r="X12" i="7"/>
  <c r="X21" i="7" s="1"/>
  <c r="T15" i="7" l="1"/>
  <c r="T22" i="7" s="1"/>
  <c r="AC20" i="7"/>
  <c r="Z21" i="7"/>
  <c r="T21" i="7"/>
  <c r="AB20" i="7"/>
  <c r="Y21" i="7"/>
  <c r="C12" i="13"/>
  <c r="N16" i="13" s="1"/>
  <c r="O16" i="13" s="1"/>
  <c r="U23" i="7" l="1"/>
  <c r="AB12" i="7"/>
  <c r="AB21" i="7" s="1"/>
  <c r="M7" i="13"/>
  <c r="M12" i="13" s="1"/>
  <c r="AC21" i="7"/>
  <c r="L7" i="13"/>
  <c r="L12" i="13" s="1"/>
  <c r="G7" i="13"/>
  <c r="W14" i="7"/>
  <c r="W20" i="7"/>
  <c r="AA20" i="7"/>
  <c r="Z14" i="7"/>
  <c r="W12" i="7"/>
  <c r="K7" i="13"/>
  <c r="K12" i="13" s="1"/>
  <c r="K13" i="13" s="1"/>
  <c r="AA12" i="7"/>
  <c r="AD11" i="7"/>
  <c r="S4" i="13" l="1"/>
  <c r="G12" i="13"/>
  <c r="G13" i="13" s="1"/>
  <c r="S5" i="13" s="1"/>
  <c r="W21" i="7"/>
  <c r="W15" i="7"/>
  <c r="AD12" i="7"/>
  <c r="AA21" i="7"/>
  <c r="Z15" i="7"/>
  <c r="S6" i="13" l="1"/>
  <c r="D14" i="13" s="1"/>
</calcChain>
</file>

<file path=xl/sharedStrings.xml><?xml version="1.0" encoding="utf-8"?>
<sst xmlns="http://schemas.openxmlformats.org/spreadsheetml/2006/main" count="1289" uniqueCount="712">
  <si>
    <t>เลขที่</t>
  </si>
  <si>
    <t>เลขประจำตัว</t>
  </si>
  <si>
    <t>เด็กชาย</t>
  </si>
  <si>
    <t>เด็กหญิง</t>
  </si>
  <si>
    <t>ศรีนิล</t>
  </si>
  <si>
    <t>รอดเจริญ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</si>
  <si>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</si>
  <si>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</si>
  <si>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</si>
  <si>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</si>
  <si>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</si>
  <si>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</si>
  <si>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</si>
  <si>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</si>
  <si>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</si>
  <si>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โกหนด</t>
  </si>
  <si>
    <t>รักกะเปา</t>
  </si>
  <si>
    <t>สุขอุ่น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</si>
  <si>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</si>
  <si>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</si>
  <si>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</si>
  <si>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</si>
  <si>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</si>
  <si>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</si>
  <si>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</si>
  <si>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</si>
  <si>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</si>
  <si>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</si>
  <si>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</si>
  <si>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</si>
  <si>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</si>
  <si>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</si>
  <si>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</si>
  <si>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</si>
  <si>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</si>
  <si>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</si>
  <si>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</si>
  <si>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</si>
  <si>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</si>
  <si>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</si>
  <si>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</si>
  <si>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</si>
  <si>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</si>
  <si>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</si>
  <si>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</si>
  <si>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</si>
  <si>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</si>
  <si>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</si>
  <si>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</si>
  <si>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</si>
  <si>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</si>
  <si>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</si>
  <si>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</si>
  <si>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</si>
  <si>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</si>
  <si>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</si>
  <si>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</si>
  <si>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</si>
  <si>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</si>
  <si>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</si>
  <si>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</si>
  <si>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</si>
  <si>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</si>
  <si>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 xml:space="preserve">รายวิชา   </t>
  </si>
  <si>
    <t xml:space="preserve">ภาคเรียนที่ </t>
  </si>
  <si>
    <t xml:space="preserve">นักเรียนชั้นมัธยมศึกษาปีที่   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</si>
  <si>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</si>
  <si>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</si>
  <si>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</si>
  <si>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</si>
  <si>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 xml:space="preserve">     นักเรียนชั้นมัธยมศึกษาปีที่ 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</si>
  <si>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</si>
  <si>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</si>
  <si>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</si>
  <si>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</si>
  <si>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</si>
  <si>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</si>
  <si>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กลุ่มสาระการเรียนรู้</t>
  </si>
  <si>
    <t>กรอกข้อมูลในช่องสีเหลือง</t>
  </si>
  <si>
    <t>ชื่อผู้สอน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</si>
  <si>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</si>
  <si>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</si>
  <si>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</si>
  <si>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</si>
  <si>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</si>
  <si>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</si>
  <si>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</si>
  <si>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</si>
  <si>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</si>
  <si>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</si>
  <si>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</si>
  <si>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</si>
  <si>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</si>
  <si>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</si>
  <si>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</si>
  <si>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</si>
  <si>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ณัฐณิชา</t>
  </si>
  <si>
    <t>แซ่ด่าน</t>
  </si>
  <si>
    <t>ธิดารัตน์</t>
  </si>
  <si>
    <t>ชุมช้าง</t>
  </si>
  <si>
    <t>เกลี้ยงเกลา</t>
  </si>
  <si>
    <t>ศศิวิมล</t>
  </si>
  <si>
    <t>ขาวจิตร</t>
  </si>
  <si>
    <t>เกรด/คน</t>
  </si>
  <si>
    <t xml:space="preserve">   นักเรียนชั้นมัธยมศึกษาปีที่ 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</si>
  <si>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</si>
  <si>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</si>
  <si>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</si>
  <si>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</si>
  <si>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</si>
  <si>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</si>
  <si>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</si>
  <si>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</si>
  <si>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(นางศิรินทิพย์  เพชรหนองชุม)</t>
  </si>
  <si>
    <t>(นางธิดารัตน์  แซ่เลี้ยว)</t>
  </si>
  <si>
    <t>(นางสาวปริฉัตร์  จันทร์หอม)</t>
  </si>
  <si>
    <t>(นางกมลรัตน์  คะตะโต)</t>
  </si>
  <si>
    <t>(นางจงกล  รจนา)</t>
  </si>
  <si>
    <t>(ว่าที่ ร.ต.หญิงจิราภรณ์  สีดำ)</t>
  </si>
  <si>
    <t>(นางสาวช่อทิพย์  ทองมีสุข)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</si>
  <si>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</si>
  <si>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</si>
  <si>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</si>
  <si>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</si>
  <si>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</si>
  <si>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</si>
  <si>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(นางสาวคณาทิพ  เบ่าล่าย)</t>
  </si>
  <si>
    <t>(นางสาวสิตานัน  นาคะสรรค์)</t>
  </si>
  <si>
    <t>(นายนพดล  ศรีสุข)</t>
  </si>
  <si>
    <t>(นางสาวศันสนีย์  สว่างจันทร์)</t>
  </si>
  <si>
    <t>(นางสาวพิไลวรรณ  ธารายศ)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</si>
  <si>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</si>
  <si>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</si>
  <si>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</si>
  <si>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</si>
  <si>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</si>
  <si>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</si>
  <si>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</si>
  <si>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</si>
  <si>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 xml:space="preserve">(นางศศิพิมพ์  กองสุข) 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</si>
  <si>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</si>
  <si>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</si>
  <si>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</si>
  <si>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</si>
  <si>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(นายสัญญา  เจริญ)</t>
  </si>
  <si>
    <t>(นางปฐมา  ชูศักดิ์)</t>
  </si>
  <si>
    <t>(นางสาวอมรรัตน์  วิจารณ์)</t>
  </si>
  <si>
    <t>(นายสมศักดิ์  บัวหนุน)</t>
  </si>
  <si>
    <t>(นางสาวอรวลี  เทพนุรักษ์)</t>
  </si>
  <si>
    <t>(นายปุณณมา ทองดีเพ็ง)</t>
  </si>
  <si>
    <t>(นายวีระ  ห้วยนุ้ย)</t>
  </si>
  <si>
    <t>(นางกัญจนา  สมชาติ)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</si>
  <si>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</si>
  <si>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</si>
  <si>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</si>
  <si>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</si>
  <si>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</si>
  <si>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(นางสาวบุญฑริกา   เจียมทิพย์)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</si>
  <si>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</si>
  <si>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</si>
  <si>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</si>
  <si>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</si>
  <si>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</si>
  <si>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</si>
  <si>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</si>
  <si>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(นางสาวมณีรัตน์  ศิริมาศ)</t>
  </si>
  <si>
    <t>(นางสาวรัฐนูญ์  จันทบูรณ์)</t>
  </si>
  <si>
    <t>สังคมศึกษาศาสนาและวัฒนธรรม</t>
  </si>
  <si>
    <t>นร.มีเกรด</t>
  </si>
  <si>
    <t>จันทร์สุขศรี</t>
  </si>
  <si>
    <t>นามบุตร</t>
  </si>
  <si>
    <t>สุขเกษม</t>
  </si>
  <si>
    <t>บัวแก้ว</t>
  </si>
  <si>
    <t>ศรีสุวรรณ</t>
  </si>
  <si>
    <t>ศักดา</t>
  </si>
  <si>
    <t>ทองสัมฤทธิ์</t>
  </si>
  <si>
    <t>จิรภัทร</t>
  </si>
  <si>
    <t>ทับแก้ว</t>
  </si>
  <si>
    <t>09080</t>
  </si>
  <si>
    <t>กนกวรรณ</t>
  </si>
  <si>
    <t>อินดุก</t>
  </si>
  <si>
    <t>คงนิ่ม</t>
  </si>
  <si>
    <t>09067</t>
  </si>
  <si>
    <t>สุภาภรณ์</t>
  </si>
  <si>
    <t>เกตุอุบล</t>
  </si>
  <si>
    <t>09072</t>
  </si>
  <si>
    <t>แสงฟ้า</t>
  </si>
  <si>
    <t>ไทรย้อย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</si>
  <si>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</si>
  <si>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</si>
  <si>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</si>
  <si>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</si>
  <si>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รพีภัทร</t>
  </si>
  <si>
    <t>ทดสอบ</t>
  </si>
  <si>
    <t>09377</t>
  </si>
  <si>
    <t>พีรดา</t>
  </si>
  <si>
    <t>ทองตำลึง</t>
  </si>
  <si>
    <t>09378</t>
  </si>
  <si>
    <t>เขมนิจ</t>
  </si>
  <si>
    <t>จิตราภิรมย์</t>
  </si>
  <si>
    <t>09380</t>
  </si>
  <si>
    <t>ทรงกลด</t>
  </si>
  <si>
    <t>ทิพย์พิมล</t>
  </si>
  <si>
    <t>09666</t>
  </si>
  <si>
    <t>ศิระษา</t>
  </si>
  <si>
    <t>09667</t>
  </si>
  <si>
    <t>นราวุธ</t>
  </si>
  <si>
    <t>แดงกุล</t>
  </si>
  <si>
    <t>จิรพงศ์</t>
  </si>
  <si>
    <t>วราภรณ์</t>
  </si>
  <si>
    <t>ปาลคะเชนทร์</t>
  </si>
  <si>
    <t>ต้นตาลเดี่ยว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</si>
  <si>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</si>
  <si>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</si>
  <si>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</si>
  <si>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</si>
  <si>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</si>
  <si>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</si>
  <si>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</si>
  <si>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</si>
  <si>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 xml:space="preserve">ปีการศึกษา </t>
  </si>
  <si>
    <t>มผ.</t>
  </si>
  <si>
    <t>ผ.</t>
  </si>
  <si>
    <t xml:space="preserve">ใบสรุปผลการเรียน  </t>
  </si>
  <si>
    <t>-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</si>
  <si>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</si>
  <si>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</si>
  <si>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</si>
  <si>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</si>
  <si>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</si>
  <si>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</si>
  <si>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Tahoma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</si>
  <si>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</si>
  <si>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</si>
  <si>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08690</t>
  </si>
  <si>
    <t>นาย</t>
  </si>
  <si>
    <t>ธีรพงษ์</t>
  </si>
  <si>
    <t>วายุกุล</t>
  </si>
  <si>
    <t>08709</t>
  </si>
  <si>
    <t>รัตนภิรมย์</t>
  </si>
  <si>
    <t>08788</t>
  </si>
  <si>
    <t>นางสาว</t>
  </si>
  <si>
    <t>ภัควดี</t>
  </si>
  <si>
    <t>เห็นคง</t>
  </si>
  <si>
    <t>08888</t>
  </si>
  <si>
    <t>จีระเดช</t>
  </si>
  <si>
    <t>นฤมิตร</t>
  </si>
  <si>
    <t>08893</t>
  </si>
  <si>
    <t>ณฎฐพล</t>
  </si>
  <si>
    <t>บุญซ้วน</t>
  </si>
  <si>
    <t>08897</t>
  </si>
  <si>
    <t>ณัฐภัทร</t>
  </si>
  <si>
    <t>08912</t>
  </si>
  <si>
    <t>ธีรนันท์</t>
  </si>
  <si>
    <t>จันทร์ช่วง</t>
  </si>
  <si>
    <t>08920</t>
  </si>
  <si>
    <t>ปาณัสม์</t>
  </si>
  <si>
    <t>08925</t>
  </si>
  <si>
    <t>พลากร</t>
  </si>
  <si>
    <t>พละเลิศ</t>
  </si>
  <si>
    <t>08932</t>
  </si>
  <si>
    <t>ภัทรภณ</t>
  </si>
  <si>
    <t>เทพทวี</t>
  </si>
  <si>
    <t>08938</t>
  </si>
  <si>
    <t>ภูริพัฒฐ์</t>
  </si>
  <si>
    <t>บุญญะ</t>
  </si>
  <si>
    <t>08946</t>
  </si>
  <si>
    <t>วัชรินทร์</t>
  </si>
  <si>
    <t>พลศรี</t>
  </si>
  <si>
    <t>08947</t>
  </si>
  <si>
    <t>แซ่ภู่</t>
  </si>
  <si>
    <t>08954</t>
  </si>
  <si>
    <t>ศุภณัฐ</t>
  </si>
  <si>
    <t>ทธิตะสิงห์</t>
  </si>
  <si>
    <t>08958</t>
  </si>
  <si>
    <t>สรณัฏฐ์</t>
  </si>
  <si>
    <t>ช่วยสงค์</t>
  </si>
  <si>
    <t>08963</t>
  </si>
  <si>
    <t>สุพัฒน์พงษ์</t>
  </si>
  <si>
    <t>สอนท่าโก</t>
  </si>
  <si>
    <t>08964</t>
  </si>
  <si>
    <t>สุวิทย์</t>
  </si>
  <si>
    <t>น้ำบุตร</t>
  </si>
  <si>
    <t>08966</t>
  </si>
  <si>
    <t>อภิสิทธิ์</t>
  </si>
  <si>
    <t>ชัยธรรม</t>
  </si>
  <si>
    <t>08968</t>
  </si>
  <si>
    <t>เอื้ออังกูร</t>
  </si>
  <si>
    <t>08972</t>
  </si>
  <si>
    <t>กมลมาศ</t>
  </si>
  <si>
    <t>ชูสังข์</t>
  </si>
  <si>
    <t>08979</t>
  </si>
  <si>
    <t>ขนิษฐา</t>
  </si>
  <si>
    <t>ดีใจ</t>
  </si>
  <si>
    <t>08982</t>
  </si>
  <si>
    <t>จันทิมา</t>
  </si>
  <si>
    <t>ประดาษ</t>
  </si>
  <si>
    <t>08999</t>
  </si>
  <si>
    <t>ณัฐกานต์</t>
  </si>
  <si>
    <t>รักปาน</t>
  </si>
  <si>
    <t>09002</t>
  </si>
  <si>
    <t>ณัฐตวรรณ</t>
  </si>
  <si>
    <t>ทองจุ้ย</t>
  </si>
  <si>
    <t>09004</t>
  </si>
  <si>
    <t>ณัฑวิกา</t>
  </si>
  <si>
    <t>สุหา</t>
  </si>
  <si>
    <t>09006</t>
  </si>
  <si>
    <t>ณิชารีย์</t>
  </si>
  <si>
    <t>มากดวง</t>
  </si>
  <si>
    <t>09009</t>
  </si>
  <si>
    <t>ดารินทร์</t>
  </si>
  <si>
    <t>09017</t>
  </si>
  <si>
    <t>บัณทิตา</t>
  </si>
  <si>
    <t>โคตรประดา</t>
  </si>
  <si>
    <t>09020</t>
  </si>
  <si>
    <t>บุษราคำ</t>
  </si>
  <si>
    <t>นาคทอง</t>
  </si>
  <si>
    <t>09023</t>
  </si>
  <si>
    <t>ปริศนา</t>
  </si>
  <si>
    <t>สุขเกิด</t>
  </si>
  <si>
    <t>09044</t>
  </si>
  <si>
    <t>มุกดา</t>
  </si>
  <si>
    <t>09049</t>
  </si>
  <si>
    <t>วิสสุตา</t>
  </si>
  <si>
    <t>ขุนทิพย์กรรณ</t>
  </si>
  <si>
    <t>09055</t>
  </si>
  <si>
    <t>สาธิตา</t>
  </si>
  <si>
    <t>เต็มเปี่ยม</t>
  </si>
  <si>
    <t>09058</t>
  </si>
  <si>
    <t>สิริรัตน์</t>
  </si>
  <si>
    <t>09076</t>
  </si>
  <si>
    <t>อรชนก</t>
  </si>
  <si>
    <t>ชุมเดช</t>
  </si>
  <si>
    <t>09079</t>
  </si>
  <si>
    <t>อรวรรณ</t>
  </si>
  <si>
    <t>คงแก้ว</t>
  </si>
  <si>
    <t>09125</t>
  </si>
  <si>
    <t>พัฒนพงษ์</t>
  </si>
  <si>
    <t>สีดามาตย์</t>
  </si>
  <si>
    <t xml:space="preserve">ครูที่ปรึกษา          นางอรณ์สิริ แก้วปลอด            นายธีระพล เกิดเนตร </t>
  </si>
  <si>
    <t>08694</t>
  </si>
  <si>
    <t>นวกร</t>
  </si>
  <si>
    <t>อินทร์ทิม</t>
  </si>
  <si>
    <t>08701</t>
  </si>
  <si>
    <t>พิชิตชัย</t>
  </si>
  <si>
    <t>สาขา</t>
  </si>
  <si>
    <t>08794</t>
  </si>
  <si>
    <t>รัชตะวัน</t>
  </si>
  <si>
    <t>หลำเบ็ญสะ</t>
  </si>
  <si>
    <t>08880</t>
  </si>
  <si>
    <t>กิตติศักดิ์</t>
  </si>
  <si>
    <t>ค้อมสิงห์</t>
  </si>
  <si>
    <t>08883</t>
  </si>
  <si>
    <t>จารุพงศ์</t>
  </si>
  <si>
    <t>สมใจ</t>
  </si>
  <si>
    <t>08890</t>
  </si>
  <si>
    <t>ชนาธิป</t>
  </si>
  <si>
    <t>แก้วชูกูล</t>
  </si>
  <si>
    <t>08899</t>
  </si>
  <si>
    <t>ดุษฎี</t>
  </si>
  <si>
    <t>สีสวนแก้ว</t>
  </si>
  <si>
    <t>08906</t>
  </si>
  <si>
    <t>ธนยุทธ์</t>
  </si>
  <si>
    <t>บัวลอย</t>
  </si>
  <si>
    <t>08908</t>
  </si>
  <si>
    <t>ธนาวุฒิ</t>
  </si>
  <si>
    <t>งามดี</t>
  </si>
  <si>
    <t>08913</t>
  </si>
  <si>
    <t>ธีรศักดิ์</t>
  </si>
  <si>
    <t>สาลีคำ</t>
  </si>
  <si>
    <t>08917</t>
  </si>
  <si>
    <t>ปกาศิต</t>
  </si>
  <si>
    <t>รุ่งเรือง</t>
  </si>
  <si>
    <t>08926</t>
  </si>
  <si>
    <t>พัทธนันต์</t>
  </si>
  <si>
    <t>อนุกูล</t>
  </si>
  <si>
    <t>08937</t>
  </si>
  <si>
    <t>ภูมิทัศน์</t>
  </si>
  <si>
    <t>จิตเนียม</t>
  </si>
  <si>
    <t>08949</t>
  </si>
  <si>
    <t>ศักดิ์ชัย</t>
  </si>
  <si>
    <t>08955</t>
  </si>
  <si>
    <t>แช่มไล่</t>
  </si>
  <si>
    <t>08986</t>
  </si>
  <si>
    <t>จุฑาทิพย์</t>
  </si>
  <si>
    <t>เฉลียวฉลาด</t>
  </si>
  <si>
    <t>08997</t>
  </si>
  <si>
    <t>ฐิดาภรณ์</t>
  </si>
  <si>
    <t>สุขแสง</t>
  </si>
  <si>
    <t>09007</t>
  </si>
  <si>
    <t>ภายไธสง</t>
  </si>
  <si>
    <t>09010</t>
  </si>
  <si>
    <t>ทักษิณา</t>
  </si>
  <si>
    <t>สุขสบาย</t>
  </si>
  <si>
    <t>09011</t>
  </si>
  <si>
    <t>โภคัย</t>
  </si>
  <si>
    <t>09012</t>
  </si>
  <si>
    <t>นภัสสร</t>
  </si>
  <si>
    <t>09019</t>
  </si>
  <si>
    <t>บุปผชาติ</t>
  </si>
  <si>
    <t>ลุนพงษ์</t>
  </si>
  <si>
    <t>09028</t>
  </si>
  <si>
    <t>พรกนก</t>
  </si>
  <si>
    <t>พลเกษตร</t>
  </si>
  <si>
    <t>09030</t>
  </si>
  <si>
    <t>พัชฌา</t>
  </si>
  <si>
    <t>หงษ์เวียงจันทร์</t>
  </si>
  <si>
    <t>09034</t>
  </si>
  <si>
    <t>เพลงพิน</t>
  </si>
  <si>
    <t>ภูมิพระแสง</t>
  </si>
  <si>
    <t>09050</t>
  </si>
  <si>
    <t>จีนใหม่</t>
  </si>
  <si>
    <t>09056</t>
  </si>
  <si>
    <t>สิรามล</t>
  </si>
  <si>
    <t>แสงตาขุน</t>
  </si>
  <si>
    <t>09059</t>
  </si>
  <si>
    <t>สุกันดา</t>
  </si>
  <si>
    <t>บุญปรก</t>
  </si>
  <si>
    <t>09060</t>
  </si>
  <si>
    <t>สุณัณญา</t>
  </si>
  <si>
    <t>มณีฉาย</t>
  </si>
  <si>
    <t>09070</t>
  </si>
  <si>
    <t>สุวนันท์</t>
  </si>
  <si>
    <t>หมุนมัว</t>
  </si>
  <si>
    <t>09075</t>
  </si>
  <si>
    <t>อนุธิดา</t>
  </si>
  <si>
    <t>บุษบา</t>
  </si>
  <si>
    <t>09077</t>
  </si>
  <si>
    <t>อรทัย</t>
  </si>
  <si>
    <t>เพชรา</t>
  </si>
  <si>
    <t>09124</t>
  </si>
  <si>
    <t>พิชญา</t>
  </si>
  <si>
    <t>หมกแดง</t>
  </si>
  <si>
    <t>09373</t>
  </si>
  <si>
    <t>ปรีดาร์ภรณ์</t>
  </si>
  <si>
    <t>ตำแหน่งจีน</t>
  </si>
  <si>
    <t>ครูที่ปรึกษา          นายธีรเทพ มุกดา        นางสาวรัฐนูญ์ จันทบูรณ์</t>
  </si>
  <si>
    <t>08708</t>
  </si>
  <si>
    <t>รณพงษ์</t>
  </si>
  <si>
    <t>08879</t>
  </si>
  <si>
    <t>กฤษกร</t>
  </si>
  <si>
    <t>วุฒิรักษ์</t>
  </si>
  <si>
    <t>08884</t>
  </si>
  <si>
    <t>08886</t>
  </si>
  <si>
    <t>วิเชียรแก้ว</t>
  </si>
  <si>
    <t>08887</t>
  </si>
  <si>
    <t>จิรศักดิ์</t>
  </si>
  <si>
    <t>นิลบุตร</t>
  </si>
  <si>
    <t>08889</t>
  </si>
  <si>
    <t>เจษฎา</t>
  </si>
  <si>
    <t>08892</t>
  </si>
  <si>
    <t>ณภัทร</t>
  </si>
  <si>
    <t>โรจนบุตร</t>
  </si>
  <si>
    <t>08900</t>
  </si>
  <si>
    <t>เทวริทธิ์</t>
  </si>
  <si>
    <t>โพธิ์ถาวร</t>
  </si>
  <si>
    <t>08902</t>
  </si>
  <si>
    <t>ธนดล</t>
  </si>
  <si>
    <t>สมลักษณ์</t>
  </si>
  <si>
    <t>08910</t>
  </si>
  <si>
    <t>ธิตินันท์</t>
  </si>
  <si>
    <t>วรอินทร์</t>
  </si>
  <si>
    <t>08918</t>
  </si>
  <si>
    <t>ปฏิพัทธ์</t>
  </si>
  <si>
    <t>สรรพา</t>
  </si>
  <si>
    <t>08919</t>
  </si>
  <si>
    <t>ปรมัตถ์</t>
  </si>
  <si>
    <t>08929</t>
  </si>
  <si>
    <t>พุฒิพงศ์</t>
  </si>
  <si>
    <t>08933</t>
  </si>
  <si>
    <t>ภาณุพงศ์</t>
  </si>
  <si>
    <t>มงคลแสน</t>
  </si>
  <si>
    <t>08936</t>
  </si>
  <si>
    <t>ภานุวิชญ์</t>
  </si>
  <si>
    <t>08945</t>
  </si>
  <si>
    <t>วรนัย</t>
  </si>
  <si>
    <t>สายกลับ</t>
  </si>
  <si>
    <t>08953</t>
  </si>
  <si>
    <t>ศุภกร</t>
  </si>
  <si>
    <t>นาเจริญ</t>
  </si>
  <si>
    <t>08956</t>
  </si>
  <si>
    <t>ศุภวิชญ์</t>
  </si>
  <si>
    <t>ทิพย์ชิต</t>
  </si>
  <si>
    <t>08961</t>
  </si>
  <si>
    <t>สัตยา</t>
  </si>
  <si>
    <t>08978</t>
  </si>
  <si>
    <t>กุลธรา</t>
  </si>
  <si>
    <t>วิชัย</t>
  </si>
  <si>
    <t>08985</t>
  </si>
  <si>
    <t>จิราภรณ์</t>
  </si>
  <si>
    <t>กัลยาใส</t>
  </si>
  <si>
    <t>08988</t>
  </si>
  <si>
    <t>ชฎาพร</t>
  </si>
  <si>
    <t>08990</t>
  </si>
  <si>
    <t>ชนากานต์</t>
  </si>
  <si>
    <t>08994</t>
  </si>
  <si>
    <t>ชาลิสา</t>
  </si>
  <si>
    <t>เทพทัศน์</t>
  </si>
  <si>
    <t>08995</t>
  </si>
  <si>
    <t>สาเรศ</t>
  </si>
  <si>
    <t>09001</t>
  </si>
  <si>
    <t>นวลหนู</t>
  </si>
  <si>
    <t>09018</t>
  </si>
  <si>
    <t>บัวชมพู</t>
  </si>
  <si>
    <t>พงศ์สว่าง</t>
  </si>
  <si>
    <t>09026</t>
  </si>
  <si>
    <t>ปิยะธิดา</t>
  </si>
  <si>
    <t>เมืองขมิ้น</t>
  </si>
  <si>
    <t>09045</t>
  </si>
  <si>
    <t>วาริศา</t>
  </si>
  <si>
    <t>วิสุทธิยา</t>
  </si>
  <si>
    <t>09065</t>
  </si>
  <si>
    <t>สุพรรณิการ์</t>
  </si>
  <si>
    <t>09073</t>
  </si>
  <si>
    <t>หฤทัย</t>
  </si>
  <si>
    <t>ชัยยงค์</t>
  </si>
  <si>
    <t>ครูที่ปรึกษา         นายสุนทร เพชรชู          นางสาวนุชนาฏ พรหมทอง        นายปุณณมา ทองดีเพ็ง</t>
  </si>
  <si>
    <t>08878</t>
  </si>
  <si>
    <t>กฤติน</t>
  </si>
  <si>
    <t>ขุนไพชิต</t>
  </si>
  <si>
    <t>08882</t>
  </si>
  <si>
    <t>เขษมศักดิ์</t>
  </si>
  <si>
    <t>08905</t>
  </si>
  <si>
    <t>ธนภัทร</t>
  </si>
  <si>
    <t>การะเวช</t>
  </si>
  <si>
    <t>08907</t>
  </si>
  <si>
    <t>ธนัท</t>
  </si>
  <si>
    <t>เพชรรัตน์</t>
  </si>
  <si>
    <t>08911</t>
  </si>
  <si>
    <t>ธีรชาติ</t>
  </si>
  <si>
    <t>พัฒน์ชู</t>
  </si>
  <si>
    <t>08916</t>
  </si>
  <si>
    <t>นิติกร</t>
  </si>
  <si>
    <t>ลักษณะปิยะ</t>
  </si>
  <si>
    <t>08921</t>
  </si>
  <si>
    <t>ปิยพนธ์</t>
  </si>
  <si>
    <t>เพชรสุทธิ์</t>
  </si>
  <si>
    <t>08922</t>
  </si>
  <si>
    <t>พงศกรณ์</t>
  </si>
  <si>
    <t>บัญชาญ</t>
  </si>
  <si>
    <t>08940</t>
  </si>
  <si>
    <t>มนัญชัย</t>
  </si>
  <si>
    <t>08944</t>
  </si>
  <si>
    <t>ลัทธวิทย์</t>
  </si>
  <si>
    <t>มิ่งมูล</t>
  </si>
  <si>
    <t>08948</t>
  </si>
  <si>
    <t>วิว</t>
  </si>
  <si>
    <t>คำสาว</t>
  </si>
  <si>
    <t>08950</t>
  </si>
  <si>
    <t>ศักรินทร์</t>
  </si>
  <si>
    <t>ฤทธิกุล</t>
  </si>
  <si>
    <t>08957</t>
  </si>
  <si>
    <t>สรชัย</t>
  </si>
  <si>
    <t>08959</t>
  </si>
  <si>
    <t>สรศักดิ์</t>
  </si>
  <si>
    <t>จันทร์พิทักษ์</t>
  </si>
  <si>
    <t>08976</t>
  </si>
  <si>
    <t>กาญจนา</t>
  </si>
  <si>
    <t>08983</t>
  </si>
  <si>
    <t>จารุวรรณ</t>
  </si>
  <si>
    <t>08984</t>
  </si>
  <si>
    <t>จิรนันท์</t>
  </si>
  <si>
    <t>ปานเกลี้ยง</t>
  </si>
  <si>
    <t>08987</t>
  </si>
  <si>
    <t>จุฑามณี</t>
  </si>
  <si>
    <t>ปานเพชร</t>
  </si>
  <si>
    <t>08998</t>
  </si>
  <si>
    <t>ฑิตยา</t>
  </si>
  <si>
    <t>สวยชุม</t>
  </si>
  <si>
    <t>09000</t>
  </si>
  <si>
    <t>ณัฐฐิติยานันท์</t>
  </si>
  <si>
    <t>09013</t>
  </si>
  <si>
    <t>นรินทร์ธร</t>
  </si>
  <si>
    <t>มูลสิงห์</t>
  </si>
  <si>
    <t>09021</t>
  </si>
  <si>
    <t>เบญญาภา</t>
  </si>
  <si>
    <t>ศรีคำ</t>
  </si>
  <si>
    <t>09032</t>
  </si>
  <si>
    <t>พิชญ์สินี</t>
  </si>
  <si>
    <t>09033</t>
  </si>
  <si>
    <t>พิมพิศา</t>
  </si>
  <si>
    <t>เรืองศรี</t>
  </si>
  <si>
    <t>09035</t>
  </si>
  <si>
    <t>มานิกา</t>
  </si>
  <si>
    <t>สิงห์กลาง</t>
  </si>
  <si>
    <t>09036</t>
  </si>
  <si>
    <t>รัชฎาภรณ์</t>
  </si>
  <si>
    <t>09041</t>
  </si>
  <si>
    <t>ลภัสรดา</t>
  </si>
  <si>
    <t>พรมทอง</t>
  </si>
  <si>
    <t>09043</t>
  </si>
  <si>
    <t>วรนุช</t>
  </si>
  <si>
    <t>นวนแก้ว</t>
  </si>
  <si>
    <t>09057</t>
  </si>
  <si>
    <t>สิริมล</t>
  </si>
  <si>
    <t>ภาคพรม</t>
  </si>
  <si>
    <t>09061</t>
  </si>
  <si>
    <t>สุตาภัทร</t>
  </si>
  <si>
    <t>แพงวิเศษ</t>
  </si>
  <si>
    <t>09063</t>
  </si>
  <si>
    <t>สุนันทา</t>
  </si>
  <si>
    <t>ศิริรัตน์</t>
  </si>
  <si>
    <t>09064</t>
  </si>
  <si>
    <t>สุปรียา</t>
  </si>
  <si>
    <t>สงค์นวล</t>
  </si>
  <si>
    <t>09068</t>
  </si>
  <si>
    <t>สุภาวดี</t>
  </si>
  <si>
    <t>จินาสาย</t>
  </si>
  <si>
    <t>09071</t>
  </si>
  <si>
    <t>เสาวภา</t>
  </si>
  <si>
    <t>09074</t>
  </si>
  <si>
    <t>อฐิติยา</t>
  </si>
  <si>
    <t>09078</t>
  </si>
  <si>
    <t>อรนลิน</t>
  </si>
  <si>
    <t>วงศ์สวัสดิ์</t>
  </si>
  <si>
    <t xml:space="preserve">ครูที่ปรึกษา           นางเรณู ผดุงฤกษ์          </t>
  </si>
  <si>
    <t>08896</t>
  </si>
  <si>
    <t>ณัฐพล</t>
  </si>
  <si>
    <t>พรหมชาติ</t>
  </si>
  <si>
    <t>08898</t>
  </si>
  <si>
    <t>ณัฐภูมิ</t>
  </si>
  <si>
    <t>ด้วงเพ็ชร</t>
  </si>
  <si>
    <t>08904</t>
  </si>
  <si>
    <t>ธนพัฒน์</t>
  </si>
  <si>
    <t>พินเศษ</t>
  </si>
  <si>
    <t>08909</t>
  </si>
  <si>
    <t>ธรรมรัตน์</t>
  </si>
  <si>
    <t>08930</t>
  </si>
  <si>
    <t>ไพรัช</t>
  </si>
  <si>
    <t>แลซู</t>
  </si>
  <si>
    <t>08941</t>
  </si>
  <si>
    <t>รพีพัฒน์</t>
  </si>
  <si>
    <t>มะโนรักษ์</t>
  </si>
  <si>
    <t>08951</t>
  </si>
  <si>
    <t>ศิวพากย์</t>
  </si>
  <si>
    <t>08952</t>
  </si>
  <si>
    <t>ศิวะพงศ์</t>
  </si>
  <si>
    <t>08965</t>
  </si>
  <si>
    <t>อภินันทศักดิ์</t>
  </si>
  <si>
    <t>08971</t>
  </si>
  <si>
    <t>08973</t>
  </si>
  <si>
    <t>กัญจนพร</t>
  </si>
  <si>
    <t>สายแก้ว</t>
  </si>
  <si>
    <t>08974</t>
  </si>
  <si>
    <t>กัญญ์วรา</t>
  </si>
  <si>
    <t>หาการ</t>
  </si>
  <si>
    <t>08975</t>
  </si>
  <si>
    <t>กัญญาณัฐ</t>
  </si>
  <si>
    <t>08980</t>
  </si>
  <si>
    <t>ขวัญฤทัย</t>
  </si>
  <si>
    <t>กุศล</t>
  </si>
  <si>
    <t>08981</t>
  </si>
  <si>
    <t>08989</t>
  </si>
  <si>
    <t>ชนกวนันช์</t>
  </si>
  <si>
    <t>ทองคำ</t>
  </si>
  <si>
    <t>08991</t>
  </si>
  <si>
    <t>ชนิกาณต์</t>
  </si>
  <si>
    <t>สมกลิ่น</t>
  </si>
  <si>
    <t>08992</t>
  </si>
  <si>
    <t xml:space="preserve">ชมพู </t>
  </si>
  <si>
    <t>พานวงค์</t>
  </si>
  <si>
    <t>08993</t>
  </si>
  <si>
    <t>ช่อผกา</t>
  </si>
  <si>
    <t>ณ นคร</t>
  </si>
  <si>
    <t>08996</t>
  </si>
  <si>
    <t>สุวลักษณ์</t>
  </si>
  <si>
    <t>09003</t>
  </si>
  <si>
    <t>ณัฐนรี</t>
  </si>
  <si>
    <t>09005</t>
  </si>
  <si>
    <t>ณิชาพัชร์</t>
  </si>
  <si>
    <t>มีจันทร์แก้ว</t>
  </si>
  <si>
    <t>09008</t>
  </si>
  <si>
    <t>สัตพิษ</t>
  </si>
  <si>
    <t>09022</t>
  </si>
  <si>
    <t>ปนัดดา</t>
  </si>
  <si>
    <t>ชูประเสริฐ</t>
  </si>
  <si>
    <t>09024</t>
  </si>
  <si>
    <t>ปาณาลี</t>
  </si>
  <si>
    <t>อรุณรักษ์</t>
  </si>
  <si>
    <t>09025</t>
  </si>
  <si>
    <t>ปาลิดา</t>
  </si>
  <si>
    <t>09027</t>
  </si>
  <si>
    <t>ปูชิดา</t>
  </si>
  <si>
    <t>กกแก้ว</t>
  </si>
  <si>
    <t>09029</t>
  </si>
  <si>
    <t>พรธิตา</t>
  </si>
  <si>
    <t>09037</t>
  </si>
  <si>
    <t>รัชตวรรณ</t>
  </si>
  <si>
    <t>09039</t>
  </si>
  <si>
    <t>รัญชิดา</t>
  </si>
  <si>
    <t>ชำนาญ</t>
  </si>
  <si>
    <t>09040</t>
  </si>
  <si>
    <t>รัตนาภรณ์</t>
  </si>
  <si>
    <t>เอกอนุรักษ์</t>
  </si>
  <si>
    <t>09042</t>
  </si>
  <si>
    <t>วชิราภรณ์</t>
  </si>
  <si>
    <t>เทพรัตน์</t>
  </si>
  <si>
    <t>09046</t>
  </si>
  <si>
    <t>วิภาวรรณ</t>
  </si>
  <si>
    <t>นุ่นนา</t>
  </si>
  <si>
    <t>09051</t>
  </si>
  <si>
    <t>ศุภวดี</t>
  </si>
  <si>
    <t>สีใจ</t>
  </si>
  <si>
    <t>09052</t>
  </si>
  <si>
    <t>ศุภวรรณ</t>
  </si>
  <si>
    <t>แก้วกุล</t>
  </si>
  <si>
    <t>09053</t>
  </si>
  <si>
    <t>ศุภษรัตน์</t>
  </si>
  <si>
    <t>09054</t>
  </si>
  <si>
    <t>ศุภัชญา</t>
  </si>
  <si>
    <t>มุสิก</t>
  </si>
  <si>
    <t xml:space="preserve">ครูที่ปรึกษา         นางสาวปริฉัตร์ จันทร์หอม       นางสาวนวนาท กลิ่นเมฆ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</si>
</sst>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6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/>
    <xf numFmtId="49" fontId="5" fillId="0" borderId="0" xfId="0" applyNumberFormat="1" applyFont="1" applyAlignment="1" applyProtection="1">
      <alignment horizontal="center"/>
    </xf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5" fillId="0" borderId="10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5" fillId="0" borderId="1" xfId="0" applyFont="1" applyBorder="1" applyAlignment="1" applyProtection="1"/>
    <xf numFmtId="0" fontId="7" fillId="0" borderId="1" xfId="0" applyFont="1" applyBorder="1" applyProtection="1"/>
    <xf numFmtId="0" fontId="8" fillId="0" borderId="1" xfId="0" applyFont="1" applyBorder="1" applyProtection="1"/>
    <xf numFmtId="0" fontId="2" fillId="3" borderId="1" xfId="0" applyFont="1" applyFill="1" applyBorder="1" applyProtection="1"/>
    <xf numFmtId="0" fontId="2" fillId="0" borderId="4" xfId="0" applyFont="1" applyBorder="1" applyProtection="1"/>
    <xf numFmtId="0" fontId="2" fillId="0" borderId="5" xfId="0" applyFont="1" applyFill="1" applyBorder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0" fillId="0" borderId="0" xfId="0" quotePrefix="1" applyProtection="1"/>
    <xf numFmtId="0" fontId="10" fillId="0" borderId="0" xfId="0" applyFont="1" applyProtection="1"/>
    <xf numFmtId="0" fontId="0" fillId="0" borderId="0" xfId="0" applyFont="1" applyProtection="1">
      <protection locked="0"/>
    </xf>
    <xf numFmtId="0" fontId="4" fillId="0" borderId="0" xfId="0" applyFont="1" applyAlignment="1" applyProtection="1"/>
    <xf numFmtId="0" fontId="0" fillId="0" borderId="0" xfId="0" applyFont="1" applyProtection="1"/>
    <xf numFmtId="0" fontId="2" fillId="10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2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87" fontId="2" fillId="0" borderId="1" xfId="0" applyNumberFormat="1" applyFont="1" applyBorder="1" applyProtection="1"/>
    <xf numFmtId="1" fontId="2" fillId="0" borderId="1" xfId="0" applyNumberFormat="1" applyFont="1" applyBorder="1" applyProtection="1"/>
    <xf numFmtId="0" fontId="2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Protection="1"/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Fill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/>
    <xf numFmtId="0" fontId="2" fillId="0" borderId="5" xfId="0" applyFont="1" applyBorder="1" applyAlignment="1" applyProtection="1"/>
    <xf numFmtId="49" fontId="2" fillId="0" borderId="1" xfId="0" quotePrefix="1" applyNumberFormat="1" applyFont="1" applyBorder="1" applyAlignment="1" applyProtection="1">
      <alignment horizontal="center"/>
    </xf>
    <xf numFmtId="49" fontId="2" fillId="0" borderId="3" xfId="0" quotePrefix="1" applyNumberFormat="1" applyFont="1" applyBorder="1" applyAlignment="1" applyProtection="1"/>
    <xf numFmtId="0" fontId="2" fillId="0" borderId="5" xfId="0" applyFont="1" applyFill="1" applyBorder="1" applyAlignment="1" applyProtection="1"/>
    <xf numFmtId="0" fontId="13" fillId="4" borderId="9" xfId="0" applyFont="1" applyFill="1" applyBorder="1" applyAlignment="1" applyProtection="1">
      <alignment horizontal="center"/>
    </xf>
    <xf numFmtId="0" fontId="13" fillId="4" borderId="10" xfId="0" applyFont="1" applyFill="1" applyBorder="1" applyAlignment="1" applyProtection="1">
      <alignment horizontal="center"/>
    </xf>
    <xf numFmtId="0" fontId="13" fillId="4" borderId="11" xfId="0" applyFont="1" applyFill="1" applyBorder="1" applyAlignment="1" applyProtection="1">
      <alignment horizontal="center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left"/>
    </xf>
    <xf numFmtId="2" fontId="4" fillId="0" borderId="0" xfId="0" applyNumberFormat="1" applyFont="1" applyAlignment="1" applyProtection="1"/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/>
    </xf>
    <xf numFmtId="2" fontId="2" fillId="0" borderId="1" xfId="0" applyNumberFormat="1" applyFont="1" applyBorder="1" applyProtection="1"/>
    <xf numFmtId="187" fontId="0" fillId="0" borderId="0" xfId="0" applyNumberFormat="1" applyProtection="1"/>
    <xf numFmtId="0" fontId="11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4" fillId="10" borderId="0" xfId="0" applyFont="1" applyFill="1" applyProtection="1"/>
    <xf numFmtId="0" fontId="9" fillId="0" borderId="1" xfId="0" applyFont="1" applyBorder="1" applyProtection="1"/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49" fontId="0" fillId="0" borderId="0" xfId="0" applyNumberFormat="1" applyProtection="1"/>
    <xf numFmtId="0" fontId="2" fillId="4" borderId="1" xfId="0" applyFont="1" applyFill="1" applyBorder="1" applyAlignment="1" applyProtection="1">
      <alignment horizontal="right"/>
    </xf>
    <xf numFmtId="2" fontId="0" fillId="0" borderId="1" xfId="0" applyNumberFormat="1" applyBorder="1" applyProtection="1"/>
    <xf numFmtId="0" fontId="2" fillId="0" borderId="1" xfId="0" applyFont="1" applyBorder="1" applyAlignment="1" applyProtection="1">
      <alignment horizontal="center"/>
    </xf>
    <xf numFmtId="187" fontId="2" fillId="0" borderId="0" xfId="0" applyNumberFormat="1" applyFont="1" applyProtection="1"/>
    <xf numFmtId="0" fontId="12" fillId="0" borderId="9" xfId="0" applyFont="1" applyBorder="1" applyProtection="1"/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2" fillId="0" borderId="1" xfId="0" applyFont="1" applyBorder="1" applyAlignment="1" applyProtection="1">
      <alignment horizontal="center"/>
    </xf>
    <xf numFmtId="0" fontId="2" fillId="2" borderId="4" xfId="0" applyFont="1" applyFill="1" applyBorder="1" applyProtection="1"/>
    <xf numFmtId="0" fontId="2" fillId="2" borderId="5" xfId="0" applyFont="1" applyFill="1" applyBorder="1" applyAlignment="1" applyProtection="1">
      <alignment horizontal="center"/>
    </xf>
    <xf numFmtId="0" fontId="2" fillId="0" borderId="3" xfId="0" applyFont="1" applyBorder="1" applyProtection="1"/>
    <xf numFmtId="0" fontId="2" fillId="0" borderId="5" xfId="0" applyFont="1" applyBorder="1" applyProtection="1"/>
    <xf numFmtId="0" fontId="0" fillId="0" borderId="0" xfId="0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49" fontId="5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2" fillId="0" borderId="1" xfId="0" applyNumberFormat="1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2" fontId="2" fillId="6" borderId="5" xfId="0" applyNumberFormat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2" fontId="2" fillId="8" borderId="5" xfId="0" applyNumberFormat="1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2" fontId="2" fillId="7" borderId="1" xfId="0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1" fontId="2" fillId="6" borderId="5" xfId="0" applyNumberFormat="1" applyFont="1" applyFill="1" applyBorder="1" applyAlignment="1" applyProtection="1">
      <alignment horizontal="center"/>
    </xf>
    <xf numFmtId="1" fontId="2" fillId="6" borderId="1" xfId="0" applyNumberFormat="1" applyFont="1" applyFill="1" applyBorder="1" applyAlignment="1" applyProtection="1">
      <alignment horizontal="center"/>
    </xf>
    <xf numFmtId="1" fontId="2" fillId="8" borderId="5" xfId="0" applyNumberFormat="1" applyFont="1" applyFill="1" applyBorder="1" applyAlignment="1" applyProtection="1">
      <alignment horizontal="center"/>
    </xf>
    <xf numFmtId="1" fontId="2" fillId="8" borderId="1" xfId="0" applyNumberFormat="1" applyFont="1" applyFill="1" applyBorder="1" applyAlignment="1" applyProtection="1">
      <alignment horizontal="center"/>
    </xf>
    <xf numFmtId="1" fontId="2" fillId="7" borderId="1" xfId="0" applyNumberFormat="1" applyFont="1" applyFill="1" applyBorder="1" applyAlignment="1" applyProtection="1">
      <alignment horizontal="center"/>
    </xf>
    <xf numFmtId="0" fontId="5" fillId="4" borderId="9" xfId="0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/>
    </xf>
    <xf numFmtId="0" fontId="2" fillId="12" borderId="1" xfId="0" applyFont="1" applyFill="1" applyBorder="1" applyAlignment="1" applyProtection="1">
      <alignment horizontal="center"/>
    </xf>
    <xf numFmtId="0" fontId="2" fillId="10" borderId="1" xfId="0" applyFont="1" applyFill="1" applyBorder="1" applyAlignment="1" applyProtection="1">
      <alignment horizontal="center"/>
    </xf>
    <xf numFmtId="2" fontId="4" fillId="10" borderId="1" xfId="0" applyNumberFormat="1" applyFont="1" applyFill="1" applyBorder="1" applyAlignment="1" applyProtection="1">
      <alignment horizontal="center"/>
    </xf>
    <xf numFmtId="0" fontId="4" fillId="10" borderId="1" xfId="0" applyFont="1" applyFill="1" applyBorder="1" applyAlignment="1" applyProtection="1">
      <alignment horizontal="center"/>
    </xf>
    <xf numFmtId="2" fontId="4" fillId="5" borderId="1" xfId="0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0" fontId="5" fillId="10" borderId="1" xfId="0" applyFont="1" applyFill="1" applyBorder="1" applyAlignment="1" applyProtection="1">
      <alignment horizontal="center"/>
    </xf>
    <xf numFmtId="0" fontId="5" fillId="5" borderId="4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1" fontId="5" fillId="6" borderId="5" xfId="0" applyNumberFormat="1" applyFont="1" applyFill="1" applyBorder="1" applyAlignment="1" applyProtection="1">
      <alignment horizontal="center"/>
    </xf>
    <xf numFmtId="1" fontId="5" fillId="6" borderId="1" xfId="0" applyNumberFormat="1" applyFont="1" applyFill="1" applyBorder="1" applyAlignment="1" applyProtection="1">
      <alignment horizontal="center"/>
    </xf>
    <xf numFmtId="1" fontId="5" fillId="8" borderId="5" xfId="0" applyNumberFormat="1" applyFont="1" applyFill="1" applyBorder="1" applyAlignment="1" applyProtection="1">
      <alignment horizontal="center"/>
    </xf>
    <xf numFmtId="1" fontId="5" fillId="8" borderId="1" xfId="0" applyNumberFormat="1" applyFont="1" applyFill="1" applyBorder="1" applyAlignment="1" applyProtection="1">
      <alignment horizontal="center"/>
    </xf>
    <xf numFmtId="1" fontId="5" fillId="7" borderId="1" xfId="0" applyNumberFormat="1" applyFont="1" applyFill="1" applyBorder="1" applyAlignment="1" applyProtection="1">
      <alignment horizontal="center"/>
    </xf>
    <xf numFmtId="2" fontId="5" fillId="6" borderId="5" xfId="0" applyNumberFormat="1" applyFont="1" applyFill="1" applyBorder="1" applyAlignment="1" applyProtection="1">
      <alignment horizontal="center"/>
    </xf>
    <xf numFmtId="2" fontId="5" fillId="8" borderId="5" xfId="0" applyNumberFormat="1" applyFont="1" applyFill="1" applyBorder="1" applyAlignment="1" applyProtection="1">
      <alignment horizontal="center"/>
    </xf>
    <xf numFmtId="2" fontId="5" fillId="7" borderId="1" xfId="0" applyNumberFormat="1" applyFont="1" applyFill="1" applyBorder="1" applyAlignment="1" applyProtection="1">
      <alignment horizontal="center"/>
    </xf>
    <xf numFmtId="2" fontId="5" fillId="11" borderId="9" xfId="0" applyNumberFormat="1" applyFont="1" applyFill="1" applyBorder="1" applyAlignment="1" applyProtection="1">
      <alignment horizontal="center"/>
    </xf>
    <xf numFmtId="0" fontId="5" fillId="11" borderId="9" xfId="0" applyFont="1" applyFill="1" applyBorder="1" applyAlignment="1" applyProtection="1">
      <alignment horizontal="center"/>
    </xf>
    <xf numFmtId="2" fontId="5" fillId="10" borderId="1" xfId="0" applyNumberFormat="1" applyFont="1" applyFill="1" applyBorder="1" applyAlignment="1" applyProtection="1">
      <alignment horizontal="center"/>
    </xf>
    <xf numFmtId="2" fontId="5" fillId="5" borderId="1" xfId="0" applyNumberFormat="1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28</xdr:row>
      <xdr:rowOff>28575</xdr:rowOff>
    </xdr:from>
    <xdr:to>
      <xdr:col>15</xdr:col>
      <xdr:colOff>28575</xdr:colOff>
      <xdr:row>46</xdr:row>
      <xdr:rowOff>104775</xdr:rowOff>
    </xdr:to>
    <xdr:sp macro="" textlink="">
      <xdr:nvSpPr>
        <xdr:cNvPr id="4" name="กล่องข้อความ 9"/>
        <xdr:cNvSpPr txBox="1"/>
      </xdr:nvSpPr>
      <xdr:spPr>
        <a:xfrm>
          <a:off x="4495800" y="6496050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28</xdr:row>
      <xdr:rowOff>19050</xdr:rowOff>
    </xdr:from>
    <xdr:to>
      <xdr:col>15</xdr:col>
      <xdr:colOff>19050</xdr:colOff>
      <xdr:row>46</xdr:row>
      <xdr:rowOff>95250</xdr:rowOff>
    </xdr:to>
    <xdr:sp macro="" textlink="">
      <xdr:nvSpPr>
        <xdr:cNvPr id="5" name="กล่องข้อความ 9"/>
        <xdr:cNvSpPr txBox="1"/>
      </xdr:nvSpPr>
      <xdr:spPr>
        <a:xfrm>
          <a:off x="4495800" y="6486525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28</xdr:row>
      <xdr:rowOff>0</xdr:rowOff>
    </xdr:from>
    <xdr:to>
      <xdr:col>15</xdr:col>
      <xdr:colOff>333375</xdr:colOff>
      <xdr:row>46</xdr:row>
      <xdr:rowOff>76200</xdr:rowOff>
    </xdr:to>
    <xdr:sp macro="" textlink="">
      <xdr:nvSpPr>
        <xdr:cNvPr id="3" name="กล่องข้อความ 9"/>
        <xdr:cNvSpPr txBox="1"/>
      </xdr:nvSpPr>
      <xdr:spPr>
        <a:xfrm>
          <a:off x="4476750" y="6486525"/>
          <a:ext cx="33242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28</xdr:row>
      <xdr:rowOff>0</xdr:rowOff>
    </xdr:from>
    <xdr:to>
      <xdr:col>15</xdr:col>
      <xdr:colOff>257175</xdr:colOff>
      <xdr:row>46</xdr:row>
      <xdr:rowOff>76200</xdr:rowOff>
    </xdr:to>
    <xdr:sp macro="" textlink="">
      <xdr:nvSpPr>
        <xdr:cNvPr id="3" name="กล่องข้อความ 9"/>
        <xdr:cNvSpPr txBox="1"/>
      </xdr:nvSpPr>
      <xdr:spPr>
        <a:xfrm>
          <a:off x="4410075" y="6477000"/>
          <a:ext cx="33242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28</xdr:row>
      <xdr:rowOff>19050</xdr:rowOff>
    </xdr:from>
    <xdr:to>
      <xdr:col>15</xdr:col>
      <xdr:colOff>314325</xdr:colOff>
      <xdr:row>46</xdr:row>
      <xdr:rowOff>95250</xdr:rowOff>
    </xdr:to>
    <xdr:sp macro="" textlink="">
      <xdr:nvSpPr>
        <xdr:cNvPr id="4" name="กล่องข้อความ 9"/>
        <xdr:cNvSpPr txBox="1"/>
      </xdr:nvSpPr>
      <xdr:spPr>
        <a:xfrm>
          <a:off x="4438650" y="6505575"/>
          <a:ext cx="33242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/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552450</xdr:colOff>
      <xdr:row>14</xdr:row>
      <xdr:rowOff>247651</xdr:rowOff>
    </xdr:from>
    <xdr:to>
      <xdr:col>13</xdr:col>
      <xdr:colOff>676275</xdr:colOff>
      <xdr:row>15</xdr:row>
      <xdr:rowOff>238126</xdr:rowOff>
    </xdr:to>
    <xdr:sp macro="" textlink="">
      <xdr:nvSpPr>
        <xdr:cNvPr id="3" name="กล่องข้อความ 2"/>
        <xdr:cNvSpPr txBox="1"/>
      </xdr:nvSpPr>
      <xdr:spPr>
        <a:xfrm>
          <a:off x="6048375" y="3695701"/>
          <a:ext cx="1238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2:I97"/>
  <sheetViews>
    <sheetView tabSelected="1" workbookViewId="0">
      <selection activeCell="C5" sqref="C5"/>
    </sheetView>
  </sheetViews>
  <sheetFormatPr defaultRowHeight="14.25" x14ac:dyDescent="0.2"/>
  <cols>
    <col min="1" max="1" width="6.875" style="3" customWidth="1"/>
    <col min="2" max="2" width="22.25" style="3" customWidth="1"/>
    <col min="3" max="3" width="28.5" style="3" customWidth="1"/>
    <col min="4" max="4" width="9" style="3"/>
    <col min="5" max="5" width="6.625" style="3" customWidth="1"/>
    <col min="6" max="6" width="7.5" style="3" customWidth="1"/>
    <col min="7" max="7" width="7.625" style="3" customWidth="1"/>
    <col min="8" max="8" width="7.125" style="3" customWidth="1"/>
    <col min="9" max="9" width="7.375" style="3" customWidth="1"/>
    <col min="10" max="10" width="9" style="3"/>
    <col min="11" max="11" width="14.375" style="3" customWidth="1"/>
    <col min="12" max="16384" width="9" style="3"/>
  </cols>
  <sheetData>
    <row r="2" spans="2:9" ht="23.25" x14ac:dyDescent="0.35">
      <c r="B2" s="79" t="s">
        <v>78</v>
      </c>
    </row>
    <row r="4" spans="2:9" ht="23.25" x14ac:dyDescent="0.35">
      <c r="B4" s="80" t="s">
        <v>77</v>
      </c>
      <c r="C4" s="81" t="s">
        <v>87</v>
      </c>
    </row>
    <row r="5" spans="2:9" ht="23.25" x14ac:dyDescent="0.35">
      <c r="B5" s="80" t="s">
        <v>79</v>
      </c>
      <c r="C5" s="81" t="s">
        <v>110</v>
      </c>
    </row>
    <row r="6" spans="2:9" ht="23.25" x14ac:dyDescent="0.35">
      <c r="B6" s="80" t="s">
        <v>65</v>
      </c>
      <c r="C6" s="82">
        <v>3</v>
      </c>
      <c r="D6" s="3" t="s">
        <v>41</v>
      </c>
      <c r="E6" s="3" t="str">
        <f>IF(LEFT(C6,1)="1","1/1",IF(LEFT(C6,1)="2","2/1",IF(LEFT(C6,1)="3","3/1",IF(LEFT(C6,1)="4","4/1",IF(LEFT(C6,1)="5","5/1",IF(LEFT(C6,1)="6","6/1"))))))</f>
        <v>3/1</v>
      </c>
      <c r="F6" s="3" t="str">
        <f>IF(LEFT(C6,1)="1","1/2",IF(LEFT(C6,1)="2","2/2",IF(LEFT(C6,1)="3","3/2",IF(LEFT(C6,1)="4","4/2",IF(LEFT(C6,1)="5","5/2",IF(LEFT(C6,1)="6","6/2"))))))</f>
        <v>3/2</v>
      </c>
      <c r="G6" s="3" t="str">
        <f>IF(LEFT(C6,1)="1","1/3",IF(LEFT(C6,1)="2","2/3",IF(LEFT(C6,1)="3","3/3",IF(LEFT(C6,1)="4","4/3",IF(LEFT(C6,1)="5","5/3",IF(LEFT(C6,1)="6","6/3"))))))</f>
        <v>3/3</v>
      </c>
      <c r="H6" s="3" t="str">
        <f>IF(LEFT(C6,1)="1","1/4",IF(LEFT(C6,1)="2","2/4",IF(LEFT(C6,1)="3","3/4",IF(LEFT(C6,1)="4","4/4",IF(LEFT(C6,1)="5","5/4",IF(LEFT(C6,1)="6","6/4"))))))</f>
        <v>3/4</v>
      </c>
      <c r="I6" s="3" t="str">
        <f>IF(LEFT(C6,1)="1","1/5",IF(LEFT(C6,1)="2","2/5",IF(LEFT(C6,1)="3","3/5",IF(LEFT(C6,1)="4","4/5",IF(LEFT(C6,1)="5","5/5",IF(LEFT(C6,1)="6","6/5"))))))</f>
        <v>3/5</v>
      </c>
    </row>
    <row r="7" spans="2:9" ht="23.25" x14ac:dyDescent="0.35">
      <c r="B7" s="80" t="s">
        <v>64</v>
      </c>
      <c r="C7" s="81">
        <v>1</v>
      </c>
    </row>
    <row r="8" spans="2:9" ht="23.25" x14ac:dyDescent="0.35">
      <c r="B8" s="80" t="s">
        <v>220</v>
      </c>
      <c r="C8" s="81">
        <v>2563</v>
      </c>
    </row>
    <row r="9" spans="2:9" ht="23.25" x14ac:dyDescent="0.35">
      <c r="B9" s="80" t="s">
        <v>63</v>
      </c>
      <c r="C9" s="81" t="s">
        <v>193</v>
      </c>
    </row>
    <row r="10" spans="2:9" ht="23.25" x14ac:dyDescent="0.35">
      <c r="B10" s="80" t="s">
        <v>61</v>
      </c>
      <c r="C10" s="81" t="s">
        <v>224</v>
      </c>
    </row>
    <row r="11" spans="2:9" ht="23.25" x14ac:dyDescent="0.35">
      <c r="B11" s="80" t="s">
        <v>62</v>
      </c>
      <c r="C11" s="81" t="s">
        <v>69</v>
      </c>
    </row>
    <row r="63" spans="1:6" x14ac:dyDescent="0.2">
      <c r="A63" s="3">
        <v>1</v>
      </c>
      <c r="F63" s="3">
        <v>2562</v>
      </c>
    </row>
    <row r="64" spans="1:6" x14ac:dyDescent="0.2">
      <c r="A64" s="3">
        <v>2</v>
      </c>
      <c r="F64" s="3">
        <v>2563</v>
      </c>
    </row>
    <row r="65" spans="1:9" x14ac:dyDescent="0.2">
      <c r="A65" s="3">
        <v>3</v>
      </c>
      <c r="F65" s="3">
        <v>2564</v>
      </c>
    </row>
    <row r="66" spans="1:9" x14ac:dyDescent="0.2">
      <c r="A66" s="3">
        <v>4</v>
      </c>
      <c r="F66" s="3">
        <v>2565</v>
      </c>
    </row>
    <row r="67" spans="1:9" x14ac:dyDescent="0.2">
      <c r="A67" s="3">
        <v>5</v>
      </c>
      <c r="F67" s="3">
        <v>2566</v>
      </c>
    </row>
    <row r="68" spans="1:9" x14ac:dyDescent="0.2">
      <c r="A68" s="3">
        <v>6</v>
      </c>
      <c r="F68" s="3">
        <v>2567</v>
      </c>
    </row>
    <row r="69" spans="1:9" x14ac:dyDescent="0.2">
      <c r="C69" s="30"/>
      <c r="F69" s="3">
        <v>2568</v>
      </c>
    </row>
    <row r="70" spans="1:9" x14ac:dyDescent="0.2">
      <c r="F70" s="3">
        <v>2569</v>
      </c>
    </row>
    <row r="71" spans="1:9" ht="16.5" x14ac:dyDescent="0.35">
      <c r="C71" s="3" t="s">
        <v>231</v>
      </c>
      <c r="F71" s="3">
        <v>2570</v>
      </c>
    </row>
    <row r="72" spans="1:9" x14ac:dyDescent="0.2">
      <c r="C72" s="3" t="s">
        <v>81</v>
      </c>
    </row>
    <row r="73" spans="1:9" x14ac:dyDescent="0.2">
      <c r="C73" s="3" t="s">
        <v>69</v>
      </c>
    </row>
    <row r="74" spans="1:9" x14ac:dyDescent="0.2">
      <c r="C74" s="3" t="s">
        <v>82</v>
      </c>
    </row>
    <row r="75" spans="1:9" x14ac:dyDescent="0.2">
      <c r="C75" s="3" t="s">
        <v>80</v>
      </c>
    </row>
    <row r="76" spans="1:9" x14ac:dyDescent="0.2">
      <c r="C76" s="3" t="s">
        <v>108</v>
      </c>
    </row>
    <row r="78" spans="1:9" x14ac:dyDescent="0.2">
      <c r="A78" s="3" t="s">
        <v>83</v>
      </c>
      <c r="B78" s="3" t="s">
        <v>87</v>
      </c>
      <c r="C78" s="3" t="s">
        <v>191</v>
      </c>
      <c r="D78" s="3" t="s">
        <v>85</v>
      </c>
      <c r="E78" s="3" t="s">
        <v>86</v>
      </c>
      <c r="F78" s="89" t="s">
        <v>167</v>
      </c>
      <c r="G78" s="3" t="s">
        <v>190</v>
      </c>
      <c r="H78" s="3" t="s">
        <v>84</v>
      </c>
      <c r="I78" s="3" t="s">
        <v>232</v>
      </c>
    </row>
    <row r="79" spans="1:9" x14ac:dyDescent="0.2">
      <c r="A79" s="3" t="s">
        <v>117</v>
      </c>
      <c r="B79" s="3" t="s">
        <v>111</v>
      </c>
      <c r="C79" s="3" t="s">
        <v>123</v>
      </c>
      <c r="D79" s="3" t="s">
        <v>162</v>
      </c>
      <c r="E79" s="3" t="s">
        <v>131</v>
      </c>
      <c r="F79" s="3" t="s">
        <v>143</v>
      </c>
      <c r="G79" s="3" t="s">
        <v>135</v>
      </c>
      <c r="H79" s="3" t="s">
        <v>151</v>
      </c>
      <c r="I79" s="3" t="s">
        <v>161</v>
      </c>
    </row>
    <row r="80" spans="1:9" x14ac:dyDescent="0.2">
      <c r="A80" s="3" t="s">
        <v>116</v>
      </c>
      <c r="B80" s="3" t="s">
        <v>122</v>
      </c>
      <c r="C80" s="3" t="s">
        <v>124</v>
      </c>
      <c r="D80" s="3" t="s">
        <v>163</v>
      </c>
      <c r="E80" s="3" t="s">
        <v>132</v>
      </c>
      <c r="F80" s="3" t="s">
        <v>144</v>
      </c>
      <c r="G80" s="3" t="s">
        <v>136</v>
      </c>
      <c r="H80" s="3" t="s">
        <v>152</v>
      </c>
    </row>
    <row r="81" spans="1:8" x14ac:dyDescent="0.2">
      <c r="A81" s="3" t="s">
        <v>115</v>
      </c>
      <c r="B81" s="3" t="s">
        <v>121</v>
      </c>
      <c r="C81" s="3" t="s">
        <v>166</v>
      </c>
      <c r="D81" s="3" t="s">
        <v>164</v>
      </c>
      <c r="E81" s="3" t="s">
        <v>133</v>
      </c>
      <c r="F81" s="3" t="s">
        <v>150</v>
      </c>
      <c r="G81" s="3" t="s">
        <v>138</v>
      </c>
      <c r="H81" s="3" t="s">
        <v>153</v>
      </c>
    </row>
    <row r="82" spans="1:8" x14ac:dyDescent="0.2">
      <c r="A82" s="3" t="s">
        <v>114</v>
      </c>
      <c r="B82" s="3" t="s">
        <v>120</v>
      </c>
      <c r="C82" s="3" t="s">
        <v>125</v>
      </c>
      <c r="D82" s="3" t="s">
        <v>165</v>
      </c>
      <c r="E82" s="3" t="s">
        <v>134</v>
      </c>
      <c r="F82" s="3" t="s">
        <v>146</v>
      </c>
      <c r="G82" s="3" t="s">
        <v>142</v>
      </c>
      <c r="H82" s="3" t="s">
        <v>154</v>
      </c>
    </row>
    <row r="83" spans="1:8" x14ac:dyDescent="0.2">
      <c r="A83" s="3" t="s">
        <v>113</v>
      </c>
      <c r="B83" s="3" t="s">
        <v>119</v>
      </c>
      <c r="C83" s="3" t="s">
        <v>126</v>
      </c>
      <c r="F83" s="3" t="s">
        <v>145</v>
      </c>
      <c r="H83" s="3" t="s">
        <v>155</v>
      </c>
    </row>
    <row r="84" spans="1:8" x14ac:dyDescent="0.2">
      <c r="A84" s="3" t="s">
        <v>112</v>
      </c>
      <c r="B84" s="3" t="s">
        <v>110</v>
      </c>
      <c r="C84" s="3" t="s">
        <v>127</v>
      </c>
      <c r="F84" s="3" t="s">
        <v>147</v>
      </c>
      <c r="H84" s="3" t="s">
        <v>156</v>
      </c>
    </row>
    <row r="85" spans="1:8" x14ac:dyDescent="0.2">
      <c r="A85" s="3" t="s">
        <v>188</v>
      </c>
      <c r="B85" s="3" t="s">
        <v>118</v>
      </c>
      <c r="C85" s="3" t="s">
        <v>128</v>
      </c>
      <c r="F85" s="3" t="s">
        <v>148</v>
      </c>
      <c r="H85" s="3" t="s">
        <v>158</v>
      </c>
    </row>
    <row r="86" spans="1:8" x14ac:dyDescent="0.2">
      <c r="C86" s="3" t="s">
        <v>129</v>
      </c>
      <c r="F86" s="3" t="s">
        <v>149</v>
      </c>
      <c r="H86" s="3" t="s">
        <v>189</v>
      </c>
    </row>
    <row r="87" spans="1:8" x14ac:dyDescent="0.2">
      <c r="C87" s="3" t="s">
        <v>130</v>
      </c>
      <c r="H87" s="3" t="s">
        <v>157</v>
      </c>
    </row>
    <row r="88" spans="1:8" x14ac:dyDescent="0.2">
      <c r="C88" s="3" t="s">
        <v>137</v>
      </c>
      <c r="H88" s="3" t="s">
        <v>159</v>
      </c>
    </row>
    <row r="89" spans="1:8" x14ac:dyDescent="0.2">
      <c r="C89" s="3" t="s">
        <v>139</v>
      </c>
      <c r="H89" s="3" t="s">
        <v>160</v>
      </c>
    </row>
    <row r="90" spans="1:8" x14ac:dyDescent="0.2">
      <c r="C90" s="3" t="s">
        <v>140</v>
      </c>
    </row>
    <row r="91" spans="1:8" x14ac:dyDescent="0.2">
      <c r="C91" s="3" t="s">
        <v>141</v>
      </c>
    </row>
    <row r="94" spans="1:8" x14ac:dyDescent="0.2">
      <c r="A94" s="3" t="s">
        <v>215</v>
      </c>
      <c r="C94" s="3" t="s">
        <v>214</v>
      </c>
    </row>
    <row r="95" spans="1:8" x14ac:dyDescent="0.2">
      <c r="A95" s="3" t="s">
        <v>216</v>
      </c>
      <c r="C95" s="3" t="s">
        <v>217</v>
      </c>
    </row>
    <row r="96" spans="1:8" x14ac:dyDescent="0.2">
      <c r="C96" s="3" t="s">
        <v>218</v>
      </c>
    </row>
    <row r="97" spans="3:3" x14ac:dyDescent="0.2">
      <c r="C97" s="3" t="s">
        <v>219</v>
      </c>
    </row>
  </sheetData>
  <sheetProtection algorithmName="SHA-512" hashValue="i7hfBQq0yBfiEc0ZoSU3qumPbj9OYIoi3BzNh/Lie/LZqT2OoB6O8IBrvznkSWnnEhMoCBpfFsScHEbyHU4vhg==" saltValue="I1hzXTYkhoHJXBytdQN1IA==" spinCount="100000" sheet="1" objects="1" scenarios="1"/>
  <dataConsolidate function="count"/>
  <dataValidations count="6">
    <dataValidation type="list" allowBlank="1" showInputMessage="1" showErrorMessage="1" sqref="C8">
      <formula1>$F$63:$F$71</formula1>
    </dataValidation>
    <dataValidation type="list" allowBlank="1" showInputMessage="1" showErrorMessage="1" sqref="C7">
      <formula1>$A$63:$A$64</formula1>
    </dataValidation>
    <dataValidation type="list" allowBlank="1" showInputMessage="1" showErrorMessage="1" sqref="C6">
      <formula1>$A$63:$A$68</formula1>
    </dataValidation>
    <dataValidation type="list" allowBlank="1" showInputMessage="1" showErrorMessage="1" sqref="C11">
      <formula1>$C$71:$C$76</formula1>
    </dataValidation>
    <dataValidation type="list" allowBlank="1" showInputMessage="1" showErrorMessage="1" sqref="C4">
      <formula1>$A$78:$I$78</formula1>
    </dataValidation>
    <dataValidation type="list" allowBlank="1" showInputMessage="1" showErrorMessage="1" sqref="C5">
      <formula1>INDIRECT(C$4)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15"/>
  <sheetViews>
    <sheetView topLeftCell="A31" zoomScaleNormal="100" workbookViewId="0">
      <selection activeCell="L6" sqref="L6:L7"/>
    </sheetView>
  </sheetViews>
  <sheetFormatPr defaultRowHeight="14.25" x14ac:dyDescent="0.2"/>
  <cols>
    <col min="1" max="1" width="2.25" style="2" customWidth="1"/>
    <col min="2" max="2" width="4.625" style="2" bestFit="1" customWidth="1"/>
    <col min="3" max="3" width="9.75" style="2" customWidth="1"/>
    <col min="4" max="4" width="7" style="2" customWidth="1"/>
    <col min="5" max="5" width="8.5" style="2" bestFit="1" customWidth="1"/>
    <col min="6" max="6" width="9.875" style="2" customWidth="1"/>
    <col min="7" max="7" width="6" style="2" bestFit="1" customWidth="1"/>
    <col min="8" max="8" width="9.875" style="2" customWidth="1"/>
    <col min="9" max="9" width="1.5" style="2" customWidth="1"/>
    <col min="10" max="10" width="9.25" style="2" customWidth="1"/>
    <col min="11" max="12" width="5.25" style="2" customWidth="1"/>
    <col min="13" max="13" width="12.625" style="2" customWidth="1"/>
    <col min="14" max="15" width="3.5" style="2" customWidth="1"/>
    <col min="16" max="16" width="9.25" style="2" customWidth="1"/>
    <col min="17" max="17" width="9" style="2"/>
    <col min="18" max="18" width="5.625" style="2" customWidth="1"/>
    <col min="19" max="19" width="7.625" style="2" customWidth="1"/>
    <col min="20" max="20" width="7.125" style="2" customWidth="1"/>
    <col min="21" max="28" width="5.625" style="2" customWidth="1"/>
    <col min="29" max="29" width="6.125" style="2" customWidth="1"/>
    <col min="30" max="30" width="5.625" style="2" customWidth="1"/>
    <col min="31" max="259" width="9" style="2"/>
    <col min="260" max="260" width="2.25" style="2" customWidth="1"/>
    <col min="261" max="261" width="4.625" style="2" bestFit="1" customWidth="1"/>
    <col min="262" max="262" width="10" style="2" customWidth="1"/>
    <col min="263" max="263" width="24.375" style="2" customWidth="1"/>
    <col min="264" max="264" width="6" style="2" bestFit="1" customWidth="1"/>
    <col min="265" max="265" width="9.5" style="2" bestFit="1" customWidth="1"/>
    <col min="266" max="266" width="1.75" style="2" customWidth="1"/>
    <col min="267" max="267" width="8.125" style="2" bestFit="1" customWidth="1"/>
    <col min="268" max="269" width="5.25" style="2" customWidth="1"/>
    <col min="270" max="270" width="12.625" style="2" customWidth="1"/>
    <col min="271" max="271" width="3.5" style="2" customWidth="1"/>
    <col min="272" max="515" width="9" style="2"/>
    <col min="516" max="516" width="2.25" style="2" customWidth="1"/>
    <col min="517" max="517" width="4.625" style="2" bestFit="1" customWidth="1"/>
    <col min="518" max="518" width="10" style="2" customWidth="1"/>
    <col min="519" max="519" width="24.375" style="2" customWidth="1"/>
    <col min="520" max="520" width="6" style="2" bestFit="1" customWidth="1"/>
    <col min="521" max="521" width="9.5" style="2" bestFit="1" customWidth="1"/>
    <col min="522" max="522" width="1.75" style="2" customWidth="1"/>
    <col min="523" max="523" width="8.125" style="2" bestFit="1" customWidth="1"/>
    <col min="524" max="525" width="5.25" style="2" customWidth="1"/>
    <col min="526" max="526" width="12.625" style="2" customWidth="1"/>
    <col min="527" max="527" width="3.5" style="2" customWidth="1"/>
    <col min="528" max="771" width="9" style="2"/>
    <col min="772" max="772" width="2.25" style="2" customWidth="1"/>
    <col min="773" max="773" width="4.625" style="2" bestFit="1" customWidth="1"/>
    <col min="774" max="774" width="10" style="2" customWidth="1"/>
    <col min="775" max="775" width="24.375" style="2" customWidth="1"/>
    <col min="776" max="776" width="6" style="2" bestFit="1" customWidth="1"/>
    <col min="777" max="777" width="9.5" style="2" bestFit="1" customWidth="1"/>
    <col min="778" max="778" width="1.75" style="2" customWidth="1"/>
    <col min="779" max="779" width="8.125" style="2" bestFit="1" customWidth="1"/>
    <col min="780" max="781" width="5.25" style="2" customWidth="1"/>
    <col min="782" max="782" width="12.625" style="2" customWidth="1"/>
    <col min="783" max="783" width="3.5" style="2" customWidth="1"/>
    <col min="784" max="1027" width="9" style="2"/>
    <col min="1028" max="1028" width="2.25" style="2" customWidth="1"/>
    <col min="1029" max="1029" width="4.625" style="2" bestFit="1" customWidth="1"/>
    <col min="1030" max="1030" width="10" style="2" customWidth="1"/>
    <col min="1031" max="1031" width="24.375" style="2" customWidth="1"/>
    <col min="1032" max="1032" width="6" style="2" bestFit="1" customWidth="1"/>
    <col min="1033" max="1033" width="9.5" style="2" bestFit="1" customWidth="1"/>
    <col min="1034" max="1034" width="1.75" style="2" customWidth="1"/>
    <col min="1035" max="1035" width="8.125" style="2" bestFit="1" customWidth="1"/>
    <col min="1036" max="1037" width="5.25" style="2" customWidth="1"/>
    <col min="1038" max="1038" width="12.625" style="2" customWidth="1"/>
    <col min="1039" max="1039" width="3.5" style="2" customWidth="1"/>
    <col min="1040" max="1283" width="9" style="2"/>
    <col min="1284" max="1284" width="2.25" style="2" customWidth="1"/>
    <col min="1285" max="1285" width="4.625" style="2" bestFit="1" customWidth="1"/>
    <col min="1286" max="1286" width="10" style="2" customWidth="1"/>
    <col min="1287" max="1287" width="24.375" style="2" customWidth="1"/>
    <col min="1288" max="1288" width="6" style="2" bestFit="1" customWidth="1"/>
    <col min="1289" max="1289" width="9.5" style="2" bestFit="1" customWidth="1"/>
    <col min="1290" max="1290" width="1.75" style="2" customWidth="1"/>
    <col min="1291" max="1291" width="8.125" style="2" bestFit="1" customWidth="1"/>
    <col min="1292" max="1293" width="5.25" style="2" customWidth="1"/>
    <col min="1294" max="1294" width="12.625" style="2" customWidth="1"/>
    <col min="1295" max="1295" width="3.5" style="2" customWidth="1"/>
    <col min="1296" max="1539" width="9" style="2"/>
    <col min="1540" max="1540" width="2.25" style="2" customWidth="1"/>
    <col min="1541" max="1541" width="4.625" style="2" bestFit="1" customWidth="1"/>
    <col min="1542" max="1542" width="10" style="2" customWidth="1"/>
    <col min="1543" max="1543" width="24.375" style="2" customWidth="1"/>
    <col min="1544" max="1544" width="6" style="2" bestFit="1" customWidth="1"/>
    <col min="1545" max="1545" width="9.5" style="2" bestFit="1" customWidth="1"/>
    <col min="1546" max="1546" width="1.75" style="2" customWidth="1"/>
    <col min="1547" max="1547" width="8.125" style="2" bestFit="1" customWidth="1"/>
    <col min="1548" max="1549" width="5.25" style="2" customWidth="1"/>
    <col min="1550" max="1550" width="12.625" style="2" customWidth="1"/>
    <col min="1551" max="1551" width="3.5" style="2" customWidth="1"/>
    <col min="1552" max="1795" width="9" style="2"/>
    <col min="1796" max="1796" width="2.25" style="2" customWidth="1"/>
    <col min="1797" max="1797" width="4.625" style="2" bestFit="1" customWidth="1"/>
    <col min="1798" max="1798" width="10" style="2" customWidth="1"/>
    <col min="1799" max="1799" width="24.375" style="2" customWidth="1"/>
    <col min="1800" max="1800" width="6" style="2" bestFit="1" customWidth="1"/>
    <col min="1801" max="1801" width="9.5" style="2" bestFit="1" customWidth="1"/>
    <col min="1802" max="1802" width="1.75" style="2" customWidth="1"/>
    <col min="1803" max="1803" width="8.125" style="2" bestFit="1" customWidth="1"/>
    <col min="1804" max="1805" width="5.25" style="2" customWidth="1"/>
    <col min="1806" max="1806" width="12.625" style="2" customWidth="1"/>
    <col min="1807" max="1807" width="3.5" style="2" customWidth="1"/>
    <col min="1808" max="2051" width="9" style="2"/>
    <col min="2052" max="2052" width="2.25" style="2" customWidth="1"/>
    <col min="2053" max="2053" width="4.625" style="2" bestFit="1" customWidth="1"/>
    <col min="2054" max="2054" width="10" style="2" customWidth="1"/>
    <col min="2055" max="2055" width="24.375" style="2" customWidth="1"/>
    <col min="2056" max="2056" width="6" style="2" bestFit="1" customWidth="1"/>
    <col min="2057" max="2057" width="9.5" style="2" bestFit="1" customWidth="1"/>
    <col min="2058" max="2058" width="1.75" style="2" customWidth="1"/>
    <col min="2059" max="2059" width="8.125" style="2" bestFit="1" customWidth="1"/>
    <col min="2060" max="2061" width="5.25" style="2" customWidth="1"/>
    <col min="2062" max="2062" width="12.625" style="2" customWidth="1"/>
    <col min="2063" max="2063" width="3.5" style="2" customWidth="1"/>
    <col min="2064" max="2307" width="9" style="2"/>
    <col min="2308" max="2308" width="2.25" style="2" customWidth="1"/>
    <col min="2309" max="2309" width="4.625" style="2" bestFit="1" customWidth="1"/>
    <col min="2310" max="2310" width="10" style="2" customWidth="1"/>
    <col min="2311" max="2311" width="24.375" style="2" customWidth="1"/>
    <col min="2312" max="2312" width="6" style="2" bestFit="1" customWidth="1"/>
    <col min="2313" max="2313" width="9.5" style="2" bestFit="1" customWidth="1"/>
    <col min="2314" max="2314" width="1.75" style="2" customWidth="1"/>
    <col min="2315" max="2315" width="8.125" style="2" bestFit="1" customWidth="1"/>
    <col min="2316" max="2317" width="5.25" style="2" customWidth="1"/>
    <col min="2318" max="2318" width="12.625" style="2" customWidth="1"/>
    <col min="2319" max="2319" width="3.5" style="2" customWidth="1"/>
    <col min="2320" max="2563" width="9" style="2"/>
    <col min="2564" max="2564" width="2.25" style="2" customWidth="1"/>
    <col min="2565" max="2565" width="4.625" style="2" bestFit="1" customWidth="1"/>
    <col min="2566" max="2566" width="10" style="2" customWidth="1"/>
    <col min="2567" max="2567" width="24.375" style="2" customWidth="1"/>
    <col min="2568" max="2568" width="6" style="2" bestFit="1" customWidth="1"/>
    <col min="2569" max="2569" width="9.5" style="2" bestFit="1" customWidth="1"/>
    <col min="2570" max="2570" width="1.75" style="2" customWidth="1"/>
    <col min="2571" max="2571" width="8.125" style="2" bestFit="1" customWidth="1"/>
    <col min="2572" max="2573" width="5.25" style="2" customWidth="1"/>
    <col min="2574" max="2574" width="12.625" style="2" customWidth="1"/>
    <col min="2575" max="2575" width="3.5" style="2" customWidth="1"/>
    <col min="2576" max="2819" width="9" style="2"/>
    <col min="2820" max="2820" width="2.25" style="2" customWidth="1"/>
    <col min="2821" max="2821" width="4.625" style="2" bestFit="1" customWidth="1"/>
    <col min="2822" max="2822" width="10" style="2" customWidth="1"/>
    <col min="2823" max="2823" width="24.375" style="2" customWidth="1"/>
    <col min="2824" max="2824" width="6" style="2" bestFit="1" customWidth="1"/>
    <col min="2825" max="2825" width="9.5" style="2" bestFit="1" customWidth="1"/>
    <col min="2826" max="2826" width="1.75" style="2" customWidth="1"/>
    <col min="2827" max="2827" width="8.125" style="2" bestFit="1" customWidth="1"/>
    <col min="2828" max="2829" width="5.25" style="2" customWidth="1"/>
    <col min="2830" max="2830" width="12.625" style="2" customWidth="1"/>
    <col min="2831" max="2831" width="3.5" style="2" customWidth="1"/>
    <col min="2832" max="3075" width="9" style="2"/>
    <col min="3076" max="3076" width="2.25" style="2" customWidth="1"/>
    <col min="3077" max="3077" width="4.625" style="2" bestFit="1" customWidth="1"/>
    <col min="3078" max="3078" width="10" style="2" customWidth="1"/>
    <col min="3079" max="3079" width="24.375" style="2" customWidth="1"/>
    <col min="3080" max="3080" width="6" style="2" bestFit="1" customWidth="1"/>
    <col min="3081" max="3081" width="9.5" style="2" bestFit="1" customWidth="1"/>
    <col min="3082" max="3082" width="1.75" style="2" customWidth="1"/>
    <col min="3083" max="3083" width="8.125" style="2" bestFit="1" customWidth="1"/>
    <col min="3084" max="3085" width="5.25" style="2" customWidth="1"/>
    <col min="3086" max="3086" width="12.625" style="2" customWidth="1"/>
    <col min="3087" max="3087" width="3.5" style="2" customWidth="1"/>
    <col min="3088" max="3331" width="9" style="2"/>
    <col min="3332" max="3332" width="2.25" style="2" customWidth="1"/>
    <col min="3333" max="3333" width="4.625" style="2" bestFit="1" customWidth="1"/>
    <col min="3334" max="3334" width="10" style="2" customWidth="1"/>
    <col min="3335" max="3335" width="24.375" style="2" customWidth="1"/>
    <col min="3336" max="3336" width="6" style="2" bestFit="1" customWidth="1"/>
    <col min="3337" max="3337" width="9.5" style="2" bestFit="1" customWidth="1"/>
    <col min="3338" max="3338" width="1.75" style="2" customWidth="1"/>
    <col min="3339" max="3339" width="8.125" style="2" bestFit="1" customWidth="1"/>
    <col min="3340" max="3341" width="5.25" style="2" customWidth="1"/>
    <col min="3342" max="3342" width="12.625" style="2" customWidth="1"/>
    <col min="3343" max="3343" width="3.5" style="2" customWidth="1"/>
    <col min="3344" max="3587" width="9" style="2"/>
    <col min="3588" max="3588" width="2.25" style="2" customWidth="1"/>
    <col min="3589" max="3589" width="4.625" style="2" bestFit="1" customWidth="1"/>
    <col min="3590" max="3590" width="10" style="2" customWidth="1"/>
    <col min="3591" max="3591" width="24.375" style="2" customWidth="1"/>
    <col min="3592" max="3592" width="6" style="2" bestFit="1" customWidth="1"/>
    <col min="3593" max="3593" width="9.5" style="2" bestFit="1" customWidth="1"/>
    <col min="3594" max="3594" width="1.75" style="2" customWidth="1"/>
    <col min="3595" max="3595" width="8.125" style="2" bestFit="1" customWidth="1"/>
    <col min="3596" max="3597" width="5.25" style="2" customWidth="1"/>
    <col min="3598" max="3598" width="12.625" style="2" customWidth="1"/>
    <col min="3599" max="3599" width="3.5" style="2" customWidth="1"/>
    <col min="3600" max="3843" width="9" style="2"/>
    <col min="3844" max="3844" width="2.25" style="2" customWidth="1"/>
    <col min="3845" max="3845" width="4.625" style="2" bestFit="1" customWidth="1"/>
    <col min="3846" max="3846" width="10" style="2" customWidth="1"/>
    <col min="3847" max="3847" width="24.375" style="2" customWidth="1"/>
    <col min="3848" max="3848" width="6" style="2" bestFit="1" customWidth="1"/>
    <col min="3849" max="3849" width="9.5" style="2" bestFit="1" customWidth="1"/>
    <col min="3850" max="3850" width="1.75" style="2" customWidth="1"/>
    <col min="3851" max="3851" width="8.125" style="2" bestFit="1" customWidth="1"/>
    <col min="3852" max="3853" width="5.25" style="2" customWidth="1"/>
    <col min="3854" max="3854" width="12.625" style="2" customWidth="1"/>
    <col min="3855" max="3855" width="3.5" style="2" customWidth="1"/>
    <col min="3856" max="4099" width="9" style="2"/>
    <col min="4100" max="4100" width="2.25" style="2" customWidth="1"/>
    <col min="4101" max="4101" width="4.625" style="2" bestFit="1" customWidth="1"/>
    <col min="4102" max="4102" width="10" style="2" customWidth="1"/>
    <col min="4103" max="4103" width="24.375" style="2" customWidth="1"/>
    <col min="4104" max="4104" width="6" style="2" bestFit="1" customWidth="1"/>
    <col min="4105" max="4105" width="9.5" style="2" bestFit="1" customWidth="1"/>
    <col min="4106" max="4106" width="1.75" style="2" customWidth="1"/>
    <col min="4107" max="4107" width="8.125" style="2" bestFit="1" customWidth="1"/>
    <col min="4108" max="4109" width="5.25" style="2" customWidth="1"/>
    <col min="4110" max="4110" width="12.625" style="2" customWidth="1"/>
    <col min="4111" max="4111" width="3.5" style="2" customWidth="1"/>
    <col min="4112" max="4355" width="9" style="2"/>
    <col min="4356" max="4356" width="2.25" style="2" customWidth="1"/>
    <col min="4357" max="4357" width="4.625" style="2" bestFit="1" customWidth="1"/>
    <col min="4358" max="4358" width="10" style="2" customWidth="1"/>
    <col min="4359" max="4359" width="24.375" style="2" customWidth="1"/>
    <col min="4360" max="4360" width="6" style="2" bestFit="1" customWidth="1"/>
    <col min="4361" max="4361" width="9.5" style="2" bestFit="1" customWidth="1"/>
    <col min="4362" max="4362" width="1.75" style="2" customWidth="1"/>
    <col min="4363" max="4363" width="8.125" style="2" bestFit="1" customWidth="1"/>
    <col min="4364" max="4365" width="5.25" style="2" customWidth="1"/>
    <col min="4366" max="4366" width="12.625" style="2" customWidth="1"/>
    <col min="4367" max="4367" width="3.5" style="2" customWidth="1"/>
    <col min="4368" max="4611" width="9" style="2"/>
    <col min="4612" max="4612" width="2.25" style="2" customWidth="1"/>
    <col min="4613" max="4613" width="4.625" style="2" bestFit="1" customWidth="1"/>
    <col min="4614" max="4614" width="10" style="2" customWidth="1"/>
    <col min="4615" max="4615" width="24.375" style="2" customWidth="1"/>
    <col min="4616" max="4616" width="6" style="2" bestFit="1" customWidth="1"/>
    <col min="4617" max="4617" width="9.5" style="2" bestFit="1" customWidth="1"/>
    <col min="4618" max="4618" width="1.75" style="2" customWidth="1"/>
    <col min="4619" max="4619" width="8.125" style="2" bestFit="1" customWidth="1"/>
    <col min="4620" max="4621" width="5.25" style="2" customWidth="1"/>
    <col min="4622" max="4622" width="12.625" style="2" customWidth="1"/>
    <col min="4623" max="4623" width="3.5" style="2" customWidth="1"/>
    <col min="4624" max="4867" width="9" style="2"/>
    <col min="4868" max="4868" width="2.25" style="2" customWidth="1"/>
    <col min="4869" max="4869" width="4.625" style="2" bestFit="1" customWidth="1"/>
    <col min="4870" max="4870" width="10" style="2" customWidth="1"/>
    <col min="4871" max="4871" width="24.375" style="2" customWidth="1"/>
    <col min="4872" max="4872" width="6" style="2" bestFit="1" customWidth="1"/>
    <col min="4873" max="4873" width="9.5" style="2" bestFit="1" customWidth="1"/>
    <col min="4874" max="4874" width="1.75" style="2" customWidth="1"/>
    <col min="4875" max="4875" width="8.125" style="2" bestFit="1" customWidth="1"/>
    <col min="4876" max="4877" width="5.25" style="2" customWidth="1"/>
    <col min="4878" max="4878" width="12.625" style="2" customWidth="1"/>
    <col min="4879" max="4879" width="3.5" style="2" customWidth="1"/>
    <col min="4880" max="5123" width="9" style="2"/>
    <col min="5124" max="5124" width="2.25" style="2" customWidth="1"/>
    <col min="5125" max="5125" width="4.625" style="2" bestFit="1" customWidth="1"/>
    <col min="5126" max="5126" width="10" style="2" customWidth="1"/>
    <col min="5127" max="5127" width="24.375" style="2" customWidth="1"/>
    <col min="5128" max="5128" width="6" style="2" bestFit="1" customWidth="1"/>
    <col min="5129" max="5129" width="9.5" style="2" bestFit="1" customWidth="1"/>
    <col min="5130" max="5130" width="1.75" style="2" customWidth="1"/>
    <col min="5131" max="5131" width="8.125" style="2" bestFit="1" customWidth="1"/>
    <col min="5132" max="5133" width="5.25" style="2" customWidth="1"/>
    <col min="5134" max="5134" width="12.625" style="2" customWidth="1"/>
    <col min="5135" max="5135" width="3.5" style="2" customWidth="1"/>
    <col min="5136" max="5379" width="9" style="2"/>
    <col min="5380" max="5380" width="2.25" style="2" customWidth="1"/>
    <col min="5381" max="5381" width="4.625" style="2" bestFit="1" customWidth="1"/>
    <col min="5382" max="5382" width="10" style="2" customWidth="1"/>
    <col min="5383" max="5383" width="24.375" style="2" customWidth="1"/>
    <col min="5384" max="5384" width="6" style="2" bestFit="1" customWidth="1"/>
    <col min="5385" max="5385" width="9.5" style="2" bestFit="1" customWidth="1"/>
    <col min="5386" max="5386" width="1.75" style="2" customWidth="1"/>
    <col min="5387" max="5387" width="8.125" style="2" bestFit="1" customWidth="1"/>
    <col min="5388" max="5389" width="5.25" style="2" customWidth="1"/>
    <col min="5390" max="5390" width="12.625" style="2" customWidth="1"/>
    <col min="5391" max="5391" width="3.5" style="2" customWidth="1"/>
    <col min="5392" max="5635" width="9" style="2"/>
    <col min="5636" max="5636" width="2.25" style="2" customWidth="1"/>
    <col min="5637" max="5637" width="4.625" style="2" bestFit="1" customWidth="1"/>
    <col min="5638" max="5638" width="10" style="2" customWidth="1"/>
    <col min="5639" max="5639" width="24.375" style="2" customWidth="1"/>
    <col min="5640" max="5640" width="6" style="2" bestFit="1" customWidth="1"/>
    <col min="5641" max="5641" width="9.5" style="2" bestFit="1" customWidth="1"/>
    <col min="5642" max="5642" width="1.75" style="2" customWidth="1"/>
    <col min="5643" max="5643" width="8.125" style="2" bestFit="1" customWidth="1"/>
    <col min="5644" max="5645" width="5.25" style="2" customWidth="1"/>
    <col min="5646" max="5646" width="12.625" style="2" customWidth="1"/>
    <col min="5647" max="5647" width="3.5" style="2" customWidth="1"/>
    <col min="5648" max="5891" width="9" style="2"/>
    <col min="5892" max="5892" width="2.25" style="2" customWidth="1"/>
    <col min="5893" max="5893" width="4.625" style="2" bestFit="1" customWidth="1"/>
    <col min="5894" max="5894" width="10" style="2" customWidth="1"/>
    <col min="5895" max="5895" width="24.375" style="2" customWidth="1"/>
    <col min="5896" max="5896" width="6" style="2" bestFit="1" customWidth="1"/>
    <col min="5897" max="5897" width="9.5" style="2" bestFit="1" customWidth="1"/>
    <col min="5898" max="5898" width="1.75" style="2" customWidth="1"/>
    <col min="5899" max="5899" width="8.125" style="2" bestFit="1" customWidth="1"/>
    <col min="5900" max="5901" width="5.25" style="2" customWidth="1"/>
    <col min="5902" max="5902" width="12.625" style="2" customWidth="1"/>
    <col min="5903" max="5903" width="3.5" style="2" customWidth="1"/>
    <col min="5904" max="6147" width="9" style="2"/>
    <col min="6148" max="6148" width="2.25" style="2" customWidth="1"/>
    <col min="6149" max="6149" width="4.625" style="2" bestFit="1" customWidth="1"/>
    <col min="6150" max="6150" width="10" style="2" customWidth="1"/>
    <col min="6151" max="6151" width="24.375" style="2" customWidth="1"/>
    <col min="6152" max="6152" width="6" style="2" bestFit="1" customWidth="1"/>
    <col min="6153" max="6153" width="9.5" style="2" bestFit="1" customWidth="1"/>
    <col min="6154" max="6154" width="1.75" style="2" customWidth="1"/>
    <col min="6155" max="6155" width="8.125" style="2" bestFit="1" customWidth="1"/>
    <col min="6156" max="6157" width="5.25" style="2" customWidth="1"/>
    <col min="6158" max="6158" width="12.625" style="2" customWidth="1"/>
    <col min="6159" max="6159" width="3.5" style="2" customWidth="1"/>
    <col min="6160" max="6403" width="9" style="2"/>
    <col min="6404" max="6404" width="2.25" style="2" customWidth="1"/>
    <col min="6405" max="6405" width="4.625" style="2" bestFit="1" customWidth="1"/>
    <col min="6406" max="6406" width="10" style="2" customWidth="1"/>
    <col min="6407" max="6407" width="24.375" style="2" customWidth="1"/>
    <col min="6408" max="6408" width="6" style="2" bestFit="1" customWidth="1"/>
    <col min="6409" max="6409" width="9.5" style="2" bestFit="1" customWidth="1"/>
    <col min="6410" max="6410" width="1.75" style="2" customWidth="1"/>
    <col min="6411" max="6411" width="8.125" style="2" bestFit="1" customWidth="1"/>
    <col min="6412" max="6413" width="5.25" style="2" customWidth="1"/>
    <col min="6414" max="6414" width="12.625" style="2" customWidth="1"/>
    <col min="6415" max="6415" width="3.5" style="2" customWidth="1"/>
    <col min="6416" max="6659" width="9" style="2"/>
    <col min="6660" max="6660" width="2.25" style="2" customWidth="1"/>
    <col min="6661" max="6661" width="4.625" style="2" bestFit="1" customWidth="1"/>
    <col min="6662" max="6662" width="10" style="2" customWidth="1"/>
    <col min="6663" max="6663" width="24.375" style="2" customWidth="1"/>
    <col min="6664" max="6664" width="6" style="2" bestFit="1" customWidth="1"/>
    <col min="6665" max="6665" width="9.5" style="2" bestFit="1" customWidth="1"/>
    <col min="6666" max="6666" width="1.75" style="2" customWidth="1"/>
    <col min="6667" max="6667" width="8.125" style="2" bestFit="1" customWidth="1"/>
    <col min="6668" max="6669" width="5.25" style="2" customWidth="1"/>
    <col min="6670" max="6670" width="12.625" style="2" customWidth="1"/>
    <col min="6671" max="6671" width="3.5" style="2" customWidth="1"/>
    <col min="6672" max="6915" width="9" style="2"/>
    <col min="6916" max="6916" width="2.25" style="2" customWidth="1"/>
    <col min="6917" max="6917" width="4.625" style="2" bestFit="1" customWidth="1"/>
    <col min="6918" max="6918" width="10" style="2" customWidth="1"/>
    <col min="6919" max="6919" width="24.375" style="2" customWidth="1"/>
    <col min="6920" max="6920" width="6" style="2" bestFit="1" customWidth="1"/>
    <col min="6921" max="6921" width="9.5" style="2" bestFit="1" customWidth="1"/>
    <col min="6922" max="6922" width="1.75" style="2" customWidth="1"/>
    <col min="6923" max="6923" width="8.125" style="2" bestFit="1" customWidth="1"/>
    <col min="6924" max="6925" width="5.25" style="2" customWidth="1"/>
    <col min="6926" max="6926" width="12.625" style="2" customWidth="1"/>
    <col min="6927" max="6927" width="3.5" style="2" customWidth="1"/>
    <col min="6928" max="7171" width="9" style="2"/>
    <col min="7172" max="7172" width="2.25" style="2" customWidth="1"/>
    <col min="7173" max="7173" width="4.625" style="2" bestFit="1" customWidth="1"/>
    <col min="7174" max="7174" width="10" style="2" customWidth="1"/>
    <col min="7175" max="7175" width="24.375" style="2" customWidth="1"/>
    <col min="7176" max="7176" width="6" style="2" bestFit="1" customWidth="1"/>
    <col min="7177" max="7177" width="9.5" style="2" bestFit="1" customWidth="1"/>
    <col min="7178" max="7178" width="1.75" style="2" customWidth="1"/>
    <col min="7179" max="7179" width="8.125" style="2" bestFit="1" customWidth="1"/>
    <col min="7180" max="7181" width="5.25" style="2" customWidth="1"/>
    <col min="7182" max="7182" width="12.625" style="2" customWidth="1"/>
    <col min="7183" max="7183" width="3.5" style="2" customWidth="1"/>
    <col min="7184" max="7427" width="9" style="2"/>
    <col min="7428" max="7428" width="2.25" style="2" customWidth="1"/>
    <col min="7429" max="7429" width="4.625" style="2" bestFit="1" customWidth="1"/>
    <col min="7430" max="7430" width="10" style="2" customWidth="1"/>
    <col min="7431" max="7431" width="24.375" style="2" customWidth="1"/>
    <col min="7432" max="7432" width="6" style="2" bestFit="1" customWidth="1"/>
    <col min="7433" max="7433" width="9.5" style="2" bestFit="1" customWidth="1"/>
    <col min="7434" max="7434" width="1.75" style="2" customWidth="1"/>
    <col min="7435" max="7435" width="8.125" style="2" bestFit="1" customWidth="1"/>
    <col min="7436" max="7437" width="5.25" style="2" customWidth="1"/>
    <col min="7438" max="7438" width="12.625" style="2" customWidth="1"/>
    <col min="7439" max="7439" width="3.5" style="2" customWidth="1"/>
    <col min="7440" max="7683" width="9" style="2"/>
    <col min="7684" max="7684" width="2.25" style="2" customWidth="1"/>
    <col min="7685" max="7685" width="4.625" style="2" bestFit="1" customWidth="1"/>
    <col min="7686" max="7686" width="10" style="2" customWidth="1"/>
    <col min="7687" max="7687" width="24.375" style="2" customWidth="1"/>
    <col min="7688" max="7688" width="6" style="2" bestFit="1" customWidth="1"/>
    <col min="7689" max="7689" width="9.5" style="2" bestFit="1" customWidth="1"/>
    <col min="7690" max="7690" width="1.75" style="2" customWidth="1"/>
    <col min="7691" max="7691" width="8.125" style="2" bestFit="1" customWidth="1"/>
    <col min="7692" max="7693" width="5.25" style="2" customWidth="1"/>
    <col min="7694" max="7694" width="12.625" style="2" customWidth="1"/>
    <col min="7695" max="7695" width="3.5" style="2" customWidth="1"/>
    <col min="7696" max="7939" width="9" style="2"/>
    <col min="7940" max="7940" width="2.25" style="2" customWidth="1"/>
    <col min="7941" max="7941" width="4.625" style="2" bestFit="1" customWidth="1"/>
    <col min="7942" max="7942" width="10" style="2" customWidth="1"/>
    <col min="7943" max="7943" width="24.375" style="2" customWidth="1"/>
    <col min="7944" max="7944" width="6" style="2" bestFit="1" customWidth="1"/>
    <col min="7945" max="7945" width="9.5" style="2" bestFit="1" customWidth="1"/>
    <col min="7946" max="7946" width="1.75" style="2" customWidth="1"/>
    <col min="7947" max="7947" width="8.125" style="2" bestFit="1" customWidth="1"/>
    <col min="7948" max="7949" width="5.25" style="2" customWidth="1"/>
    <col min="7950" max="7950" width="12.625" style="2" customWidth="1"/>
    <col min="7951" max="7951" width="3.5" style="2" customWidth="1"/>
    <col min="7952" max="8195" width="9" style="2"/>
    <col min="8196" max="8196" width="2.25" style="2" customWidth="1"/>
    <col min="8197" max="8197" width="4.625" style="2" bestFit="1" customWidth="1"/>
    <col min="8198" max="8198" width="10" style="2" customWidth="1"/>
    <col min="8199" max="8199" width="24.375" style="2" customWidth="1"/>
    <col min="8200" max="8200" width="6" style="2" bestFit="1" customWidth="1"/>
    <col min="8201" max="8201" width="9.5" style="2" bestFit="1" customWidth="1"/>
    <col min="8202" max="8202" width="1.75" style="2" customWidth="1"/>
    <col min="8203" max="8203" width="8.125" style="2" bestFit="1" customWidth="1"/>
    <col min="8204" max="8205" width="5.25" style="2" customWidth="1"/>
    <col min="8206" max="8206" width="12.625" style="2" customWidth="1"/>
    <col min="8207" max="8207" width="3.5" style="2" customWidth="1"/>
    <col min="8208" max="8451" width="9" style="2"/>
    <col min="8452" max="8452" width="2.25" style="2" customWidth="1"/>
    <col min="8453" max="8453" width="4.625" style="2" bestFit="1" customWidth="1"/>
    <col min="8454" max="8454" width="10" style="2" customWidth="1"/>
    <col min="8455" max="8455" width="24.375" style="2" customWidth="1"/>
    <col min="8456" max="8456" width="6" style="2" bestFit="1" customWidth="1"/>
    <col min="8457" max="8457" width="9.5" style="2" bestFit="1" customWidth="1"/>
    <col min="8458" max="8458" width="1.75" style="2" customWidth="1"/>
    <col min="8459" max="8459" width="8.125" style="2" bestFit="1" customWidth="1"/>
    <col min="8460" max="8461" width="5.25" style="2" customWidth="1"/>
    <col min="8462" max="8462" width="12.625" style="2" customWidth="1"/>
    <col min="8463" max="8463" width="3.5" style="2" customWidth="1"/>
    <col min="8464" max="8707" width="9" style="2"/>
    <col min="8708" max="8708" width="2.25" style="2" customWidth="1"/>
    <col min="8709" max="8709" width="4.625" style="2" bestFit="1" customWidth="1"/>
    <col min="8710" max="8710" width="10" style="2" customWidth="1"/>
    <col min="8711" max="8711" width="24.375" style="2" customWidth="1"/>
    <col min="8712" max="8712" width="6" style="2" bestFit="1" customWidth="1"/>
    <col min="8713" max="8713" width="9.5" style="2" bestFit="1" customWidth="1"/>
    <col min="8714" max="8714" width="1.75" style="2" customWidth="1"/>
    <col min="8715" max="8715" width="8.125" style="2" bestFit="1" customWidth="1"/>
    <col min="8716" max="8717" width="5.25" style="2" customWidth="1"/>
    <col min="8718" max="8718" width="12.625" style="2" customWidth="1"/>
    <col min="8719" max="8719" width="3.5" style="2" customWidth="1"/>
    <col min="8720" max="8963" width="9" style="2"/>
    <col min="8964" max="8964" width="2.25" style="2" customWidth="1"/>
    <col min="8965" max="8965" width="4.625" style="2" bestFit="1" customWidth="1"/>
    <col min="8966" max="8966" width="10" style="2" customWidth="1"/>
    <col min="8967" max="8967" width="24.375" style="2" customWidth="1"/>
    <col min="8968" max="8968" width="6" style="2" bestFit="1" customWidth="1"/>
    <col min="8969" max="8969" width="9.5" style="2" bestFit="1" customWidth="1"/>
    <col min="8970" max="8970" width="1.75" style="2" customWidth="1"/>
    <col min="8971" max="8971" width="8.125" style="2" bestFit="1" customWidth="1"/>
    <col min="8972" max="8973" width="5.25" style="2" customWidth="1"/>
    <col min="8974" max="8974" width="12.625" style="2" customWidth="1"/>
    <col min="8975" max="8975" width="3.5" style="2" customWidth="1"/>
    <col min="8976" max="9219" width="9" style="2"/>
    <col min="9220" max="9220" width="2.25" style="2" customWidth="1"/>
    <col min="9221" max="9221" width="4.625" style="2" bestFit="1" customWidth="1"/>
    <col min="9222" max="9222" width="10" style="2" customWidth="1"/>
    <col min="9223" max="9223" width="24.375" style="2" customWidth="1"/>
    <col min="9224" max="9224" width="6" style="2" bestFit="1" customWidth="1"/>
    <col min="9225" max="9225" width="9.5" style="2" bestFit="1" customWidth="1"/>
    <col min="9226" max="9226" width="1.75" style="2" customWidth="1"/>
    <col min="9227" max="9227" width="8.125" style="2" bestFit="1" customWidth="1"/>
    <col min="9228" max="9229" width="5.25" style="2" customWidth="1"/>
    <col min="9230" max="9230" width="12.625" style="2" customWidth="1"/>
    <col min="9231" max="9231" width="3.5" style="2" customWidth="1"/>
    <col min="9232" max="9475" width="9" style="2"/>
    <col min="9476" max="9476" width="2.25" style="2" customWidth="1"/>
    <col min="9477" max="9477" width="4.625" style="2" bestFit="1" customWidth="1"/>
    <col min="9478" max="9478" width="10" style="2" customWidth="1"/>
    <col min="9479" max="9479" width="24.375" style="2" customWidth="1"/>
    <col min="9480" max="9480" width="6" style="2" bestFit="1" customWidth="1"/>
    <col min="9481" max="9481" width="9.5" style="2" bestFit="1" customWidth="1"/>
    <col min="9482" max="9482" width="1.75" style="2" customWidth="1"/>
    <col min="9483" max="9483" width="8.125" style="2" bestFit="1" customWidth="1"/>
    <col min="9484" max="9485" width="5.25" style="2" customWidth="1"/>
    <col min="9486" max="9486" width="12.625" style="2" customWidth="1"/>
    <col min="9487" max="9487" width="3.5" style="2" customWidth="1"/>
    <col min="9488" max="9731" width="9" style="2"/>
    <col min="9732" max="9732" width="2.25" style="2" customWidth="1"/>
    <col min="9733" max="9733" width="4.625" style="2" bestFit="1" customWidth="1"/>
    <col min="9734" max="9734" width="10" style="2" customWidth="1"/>
    <col min="9735" max="9735" width="24.375" style="2" customWidth="1"/>
    <col min="9736" max="9736" width="6" style="2" bestFit="1" customWidth="1"/>
    <col min="9737" max="9737" width="9.5" style="2" bestFit="1" customWidth="1"/>
    <col min="9738" max="9738" width="1.75" style="2" customWidth="1"/>
    <col min="9739" max="9739" width="8.125" style="2" bestFit="1" customWidth="1"/>
    <col min="9740" max="9741" width="5.25" style="2" customWidth="1"/>
    <col min="9742" max="9742" width="12.625" style="2" customWidth="1"/>
    <col min="9743" max="9743" width="3.5" style="2" customWidth="1"/>
    <col min="9744" max="9987" width="9" style="2"/>
    <col min="9988" max="9988" width="2.25" style="2" customWidth="1"/>
    <col min="9989" max="9989" width="4.625" style="2" bestFit="1" customWidth="1"/>
    <col min="9990" max="9990" width="10" style="2" customWidth="1"/>
    <col min="9991" max="9991" width="24.375" style="2" customWidth="1"/>
    <col min="9992" max="9992" width="6" style="2" bestFit="1" customWidth="1"/>
    <col min="9993" max="9993" width="9.5" style="2" bestFit="1" customWidth="1"/>
    <col min="9994" max="9994" width="1.75" style="2" customWidth="1"/>
    <col min="9995" max="9995" width="8.125" style="2" bestFit="1" customWidth="1"/>
    <col min="9996" max="9997" width="5.25" style="2" customWidth="1"/>
    <col min="9998" max="9998" width="12.625" style="2" customWidth="1"/>
    <col min="9999" max="9999" width="3.5" style="2" customWidth="1"/>
    <col min="10000" max="10243" width="9" style="2"/>
    <col min="10244" max="10244" width="2.25" style="2" customWidth="1"/>
    <col min="10245" max="10245" width="4.625" style="2" bestFit="1" customWidth="1"/>
    <col min="10246" max="10246" width="10" style="2" customWidth="1"/>
    <col min="10247" max="10247" width="24.375" style="2" customWidth="1"/>
    <col min="10248" max="10248" width="6" style="2" bestFit="1" customWidth="1"/>
    <col min="10249" max="10249" width="9.5" style="2" bestFit="1" customWidth="1"/>
    <col min="10250" max="10250" width="1.75" style="2" customWidth="1"/>
    <col min="10251" max="10251" width="8.125" style="2" bestFit="1" customWidth="1"/>
    <col min="10252" max="10253" width="5.25" style="2" customWidth="1"/>
    <col min="10254" max="10254" width="12.625" style="2" customWidth="1"/>
    <col min="10255" max="10255" width="3.5" style="2" customWidth="1"/>
    <col min="10256" max="10499" width="9" style="2"/>
    <col min="10500" max="10500" width="2.25" style="2" customWidth="1"/>
    <col min="10501" max="10501" width="4.625" style="2" bestFit="1" customWidth="1"/>
    <col min="10502" max="10502" width="10" style="2" customWidth="1"/>
    <col min="10503" max="10503" width="24.375" style="2" customWidth="1"/>
    <col min="10504" max="10504" width="6" style="2" bestFit="1" customWidth="1"/>
    <col min="10505" max="10505" width="9.5" style="2" bestFit="1" customWidth="1"/>
    <col min="10506" max="10506" width="1.75" style="2" customWidth="1"/>
    <col min="10507" max="10507" width="8.125" style="2" bestFit="1" customWidth="1"/>
    <col min="10508" max="10509" width="5.25" style="2" customWidth="1"/>
    <col min="10510" max="10510" width="12.625" style="2" customWidth="1"/>
    <col min="10511" max="10511" width="3.5" style="2" customWidth="1"/>
    <col min="10512" max="10755" width="9" style="2"/>
    <col min="10756" max="10756" width="2.25" style="2" customWidth="1"/>
    <col min="10757" max="10757" width="4.625" style="2" bestFit="1" customWidth="1"/>
    <col min="10758" max="10758" width="10" style="2" customWidth="1"/>
    <col min="10759" max="10759" width="24.375" style="2" customWidth="1"/>
    <col min="10760" max="10760" width="6" style="2" bestFit="1" customWidth="1"/>
    <col min="10761" max="10761" width="9.5" style="2" bestFit="1" customWidth="1"/>
    <col min="10762" max="10762" width="1.75" style="2" customWidth="1"/>
    <col min="10763" max="10763" width="8.125" style="2" bestFit="1" customWidth="1"/>
    <col min="10764" max="10765" width="5.25" style="2" customWidth="1"/>
    <col min="10766" max="10766" width="12.625" style="2" customWidth="1"/>
    <col min="10767" max="10767" width="3.5" style="2" customWidth="1"/>
    <col min="10768" max="11011" width="9" style="2"/>
    <col min="11012" max="11012" width="2.25" style="2" customWidth="1"/>
    <col min="11013" max="11013" width="4.625" style="2" bestFit="1" customWidth="1"/>
    <col min="11014" max="11014" width="10" style="2" customWidth="1"/>
    <col min="11015" max="11015" width="24.375" style="2" customWidth="1"/>
    <col min="11016" max="11016" width="6" style="2" bestFit="1" customWidth="1"/>
    <col min="11017" max="11017" width="9.5" style="2" bestFit="1" customWidth="1"/>
    <col min="11018" max="11018" width="1.75" style="2" customWidth="1"/>
    <col min="11019" max="11019" width="8.125" style="2" bestFit="1" customWidth="1"/>
    <col min="11020" max="11021" width="5.25" style="2" customWidth="1"/>
    <col min="11022" max="11022" width="12.625" style="2" customWidth="1"/>
    <col min="11023" max="11023" width="3.5" style="2" customWidth="1"/>
    <col min="11024" max="11267" width="9" style="2"/>
    <col min="11268" max="11268" width="2.25" style="2" customWidth="1"/>
    <col min="11269" max="11269" width="4.625" style="2" bestFit="1" customWidth="1"/>
    <col min="11270" max="11270" width="10" style="2" customWidth="1"/>
    <col min="11271" max="11271" width="24.375" style="2" customWidth="1"/>
    <col min="11272" max="11272" width="6" style="2" bestFit="1" customWidth="1"/>
    <col min="11273" max="11273" width="9.5" style="2" bestFit="1" customWidth="1"/>
    <col min="11274" max="11274" width="1.75" style="2" customWidth="1"/>
    <col min="11275" max="11275" width="8.125" style="2" bestFit="1" customWidth="1"/>
    <col min="11276" max="11277" width="5.25" style="2" customWidth="1"/>
    <col min="11278" max="11278" width="12.625" style="2" customWidth="1"/>
    <col min="11279" max="11279" width="3.5" style="2" customWidth="1"/>
    <col min="11280" max="11523" width="9" style="2"/>
    <col min="11524" max="11524" width="2.25" style="2" customWidth="1"/>
    <col min="11525" max="11525" width="4.625" style="2" bestFit="1" customWidth="1"/>
    <col min="11526" max="11526" width="10" style="2" customWidth="1"/>
    <col min="11527" max="11527" width="24.375" style="2" customWidth="1"/>
    <col min="11528" max="11528" width="6" style="2" bestFit="1" customWidth="1"/>
    <col min="11529" max="11529" width="9.5" style="2" bestFit="1" customWidth="1"/>
    <col min="11530" max="11530" width="1.75" style="2" customWidth="1"/>
    <col min="11531" max="11531" width="8.125" style="2" bestFit="1" customWidth="1"/>
    <col min="11532" max="11533" width="5.25" style="2" customWidth="1"/>
    <col min="11534" max="11534" width="12.625" style="2" customWidth="1"/>
    <col min="11535" max="11535" width="3.5" style="2" customWidth="1"/>
    <col min="11536" max="11779" width="9" style="2"/>
    <col min="11780" max="11780" width="2.25" style="2" customWidth="1"/>
    <col min="11781" max="11781" width="4.625" style="2" bestFit="1" customWidth="1"/>
    <col min="11782" max="11782" width="10" style="2" customWidth="1"/>
    <col min="11783" max="11783" width="24.375" style="2" customWidth="1"/>
    <col min="11784" max="11784" width="6" style="2" bestFit="1" customWidth="1"/>
    <col min="11785" max="11785" width="9.5" style="2" bestFit="1" customWidth="1"/>
    <col min="11786" max="11786" width="1.75" style="2" customWidth="1"/>
    <col min="11787" max="11787" width="8.125" style="2" bestFit="1" customWidth="1"/>
    <col min="11788" max="11789" width="5.25" style="2" customWidth="1"/>
    <col min="11790" max="11790" width="12.625" style="2" customWidth="1"/>
    <col min="11791" max="11791" width="3.5" style="2" customWidth="1"/>
    <col min="11792" max="12035" width="9" style="2"/>
    <col min="12036" max="12036" width="2.25" style="2" customWidth="1"/>
    <col min="12037" max="12037" width="4.625" style="2" bestFit="1" customWidth="1"/>
    <col min="12038" max="12038" width="10" style="2" customWidth="1"/>
    <col min="12039" max="12039" width="24.375" style="2" customWidth="1"/>
    <col min="12040" max="12040" width="6" style="2" bestFit="1" customWidth="1"/>
    <col min="12041" max="12041" width="9.5" style="2" bestFit="1" customWidth="1"/>
    <col min="12042" max="12042" width="1.75" style="2" customWidth="1"/>
    <col min="12043" max="12043" width="8.125" style="2" bestFit="1" customWidth="1"/>
    <col min="12044" max="12045" width="5.25" style="2" customWidth="1"/>
    <col min="12046" max="12046" width="12.625" style="2" customWidth="1"/>
    <col min="12047" max="12047" width="3.5" style="2" customWidth="1"/>
    <col min="12048" max="12291" width="9" style="2"/>
    <col min="12292" max="12292" width="2.25" style="2" customWidth="1"/>
    <col min="12293" max="12293" width="4.625" style="2" bestFit="1" customWidth="1"/>
    <col min="12294" max="12294" width="10" style="2" customWidth="1"/>
    <col min="12295" max="12295" width="24.375" style="2" customWidth="1"/>
    <col min="12296" max="12296" width="6" style="2" bestFit="1" customWidth="1"/>
    <col min="12297" max="12297" width="9.5" style="2" bestFit="1" customWidth="1"/>
    <col min="12298" max="12298" width="1.75" style="2" customWidth="1"/>
    <col min="12299" max="12299" width="8.125" style="2" bestFit="1" customWidth="1"/>
    <col min="12300" max="12301" width="5.25" style="2" customWidth="1"/>
    <col min="12302" max="12302" width="12.625" style="2" customWidth="1"/>
    <col min="12303" max="12303" width="3.5" style="2" customWidth="1"/>
    <col min="12304" max="12547" width="9" style="2"/>
    <col min="12548" max="12548" width="2.25" style="2" customWidth="1"/>
    <col min="12549" max="12549" width="4.625" style="2" bestFit="1" customWidth="1"/>
    <col min="12550" max="12550" width="10" style="2" customWidth="1"/>
    <col min="12551" max="12551" width="24.375" style="2" customWidth="1"/>
    <col min="12552" max="12552" width="6" style="2" bestFit="1" customWidth="1"/>
    <col min="12553" max="12553" width="9.5" style="2" bestFit="1" customWidth="1"/>
    <col min="12554" max="12554" width="1.75" style="2" customWidth="1"/>
    <col min="12555" max="12555" width="8.125" style="2" bestFit="1" customWidth="1"/>
    <col min="12556" max="12557" width="5.25" style="2" customWidth="1"/>
    <col min="12558" max="12558" width="12.625" style="2" customWidth="1"/>
    <col min="12559" max="12559" width="3.5" style="2" customWidth="1"/>
    <col min="12560" max="12803" width="9" style="2"/>
    <col min="12804" max="12804" width="2.25" style="2" customWidth="1"/>
    <col min="12805" max="12805" width="4.625" style="2" bestFit="1" customWidth="1"/>
    <col min="12806" max="12806" width="10" style="2" customWidth="1"/>
    <col min="12807" max="12807" width="24.375" style="2" customWidth="1"/>
    <col min="12808" max="12808" width="6" style="2" bestFit="1" customWidth="1"/>
    <col min="12809" max="12809" width="9.5" style="2" bestFit="1" customWidth="1"/>
    <col min="12810" max="12810" width="1.75" style="2" customWidth="1"/>
    <col min="12811" max="12811" width="8.125" style="2" bestFit="1" customWidth="1"/>
    <col min="12812" max="12813" width="5.25" style="2" customWidth="1"/>
    <col min="12814" max="12814" width="12.625" style="2" customWidth="1"/>
    <col min="12815" max="12815" width="3.5" style="2" customWidth="1"/>
    <col min="12816" max="13059" width="9" style="2"/>
    <col min="13060" max="13060" width="2.25" style="2" customWidth="1"/>
    <col min="13061" max="13061" width="4.625" style="2" bestFit="1" customWidth="1"/>
    <col min="13062" max="13062" width="10" style="2" customWidth="1"/>
    <col min="13063" max="13063" width="24.375" style="2" customWidth="1"/>
    <col min="13064" max="13064" width="6" style="2" bestFit="1" customWidth="1"/>
    <col min="13065" max="13065" width="9.5" style="2" bestFit="1" customWidth="1"/>
    <col min="13066" max="13066" width="1.75" style="2" customWidth="1"/>
    <col min="13067" max="13067" width="8.125" style="2" bestFit="1" customWidth="1"/>
    <col min="13068" max="13069" width="5.25" style="2" customWidth="1"/>
    <col min="13070" max="13070" width="12.625" style="2" customWidth="1"/>
    <col min="13071" max="13071" width="3.5" style="2" customWidth="1"/>
    <col min="13072" max="13315" width="9" style="2"/>
    <col min="13316" max="13316" width="2.25" style="2" customWidth="1"/>
    <col min="13317" max="13317" width="4.625" style="2" bestFit="1" customWidth="1"/>
    <col min="13318" max="13318" width="10" style="2" customWidth="1"/>
    <col min="13319" max="13319" width="24.375" style="2" customWidth="1"/>
    <col min="13320" max="13320" width="6" style="2" bestFit="1" customWidth="1"/>
    <col min="13321" max="13321" width="9.5" style="2" bestFit="1" customWidth="1"/>
    <col min="13322" max="13322" width="1.75" style="2" customWidth="1"/>
    <col min="13323" max="13323" width="8.125" style="2" bestFit="1" customWidth="1"/>
    <col min="13324" max="13325" width="5.25" style="2" customWidth="1"/>
    <col min="13326" max="13326" width="12.625" style="2" customWidth="1"/>
    <col min="13327" max="13327" width="3.5" style="2" customWidth="1"/>
    <col min="13328" max="13571" width="9" style="2"/>
    <col min="13572" max="13572" width="2.25" style="2" customWidth="1"/>
    <col min="13573" max="13573" width="4.625" style="2" bestFit="1" customWidth="1"/>
    <col min="13574" max="13574" width="10" style="2" customWidth="1"/>
    <col min="13575" max="13575" width="24.375" style="2" customWidth="1"/>
    <col min="13576" max="13576" width="6" style="2" bestFit="1" customWidth="1"/>
    <col min="13577" max="13577" width="9.5" style="2" bestFit="1" customWidth="1"/>
    <col min="13578" max="13578" width="1.75" style="2" customWidth="1"/>
    <col min="13579" max="13579" width="8.125" style="2" bestFit="1" customWidth="1"/>
    <col min="13580" max="13581" width="5.25" style="2" customWidth="1"/>
    <col min="13582" max="13582" width="12.625" style="2" customWidth="1"/>
    <col min="13583" max="13583" width="3.5" style="2" customWidth="1"/>
    <col min="13584" max="13827" width="9" style="2"/>
    <col min="13828" max="13828" width="2.25" style="2" customWidth="1"/>
    <col min="13829" max="13829" width="4.625" style="2" bestFit="1" customWidth="1"/>
    <col min="13830" max="13830" width="10" style="2" customWidth="1"/>
    <col min="13831" max="13831" width="24.375" style="2" customWidth="1"/>
    <col min="13832" max="13832" width="6" style="2" bestFit="1" customWidth="1"/>
    <col min="13833" max="13833" width="9.5" style="2" bestFit="1" customWidth="1"/>
    <col min="13834" max="13834" width="1.75" style="2" customWidth="1"/>
    <col min="13835" max="13835" width="8.125" style="2" bestFit="1" customWidth="1"/>
    <col min="13836" max="13837" width="5.25" style="2" customWidth="1"/>
    <col min="13838" max="13838" width="12.625" style="2" customWidth="1"/>
    <col min="13839" max="13839" width="3.5" style="2" customWidth="1"/>
    <col min="13840" max="14083" width="9" style="2"/>
    <col min="14084" max="14084" width="2.25" style="2" customWidth="1"/>
    <col min="14085" max="14085" width="4.625" style="2" bestFit="1" customWidth="1"/>
    <col min="14086" max="14086" width="10" style="2" customWidth="1"/>
    <col min="14087" max="14087" width="24.375" style="2" customWidth="1"/>
    <col min="14088" max="14088" width="6" style="2" bestFit="1" customWidth="1"/>
    <col min="14089" max="14089" width="9.5" style="2" bestFit="1" customWidth="1"/>
    <col min="14090" max="14090" width="1.75" style="2" customWidth="1"/>
    <col min="14091" max="14091" width="8.125" style="2" bestFit="1" customWidth="1"/>
    <col min="14092" max="14093" width="5.25" style="2" customWidth="1"/>
    <col min="14094" max="14094" width="12.625" style="2" customWidth="1"/>
    <col min="14095" max="14095" width="3.5" style="2" customWidth="1"/>
    <col min="14096" max="14339" width="9" style="2"/>
    <col min="14340" max="14340" width="2.25" style="2" customWidth="1"/>
    <col min="14341" max="14341" width="4.625" style="2" bestFit="1" customWidth="1"/>
    <col min="14342" max="14342" width="10" style="2" customWidth="1"/>
    <col min="14343" max="14343" width="24.375" style="2" customWidth="1"/>
    <col min="14344" max="14344" width="6" style="2" bestFit="1" customWidth="1"/>
    <col min="14345" max="14345" width="9.5" style="2" bestFit="1" customWidth="1"/>
    <col min="14346" max="14346" width="1.75" style="2" customWidth="1"/>
    <col min="14347" max="14347" width="8.125" style="2" bestFit="1" customWidth="1"/>
    <col min="14348" max="14349" width="5.25" style="2" customWidth="1"/>
    <col min="14350" max="14350" width="12.625" style="2" customWidth="1"/>
    <col min="14351" max="14351" width="3.5" style="2" customWidth="1"/>
    <col min="14352" max="14595" width="9" style="2"/>
    <col min="14596" max="14596" width="2.25" style="2" customWidth="1"/>
    <col min="14597" max="14597" width="4.625" style="2" bestFit="1" customWidth="1"/>
    <col min="14598" max="14598" width="10" style="2" customWidth="1"/>
    <col min="14599" max="14599" width="24.375" style="2" customWidth="1"/>
    <col min="14600" max="14600" width="6" style="2" bestFit="1" customWidth="1"/>
    <col min="14601" max="14601" width="9.5" style="2" bestFit="1" customWidth="1"/>
    <col min="14602" max="14602" width="1.75" style="2" customWidth="1"/>
    <col min="14603" max="14603" width="8.125" style="2" bestFit="1" customWidth="1"/>
    <col min="14604" max="14605" width="5.25" style="2" customWidth="1"/>
    <col min="14606" max="14606" width="12.625" style="2" customWidth="1"/>
    <col min="14607" max="14607" width="3.5" style="2" customWidth="1"/>
    <col min="14608" max="14851" width="9" style="2"/>
    <col min="14852" max="14852" width="2.25" style="2" customWidth="1"/>
    <col min="14853" max="14853" width="4.625" style="2" bestFit="1" customWidth="1"/>
    <col min="14854" max="14854" width="10" style="2" customWidth="1"/>
    <col min="14855" max="14855" width="24.375" style="2" customWidth="1"/>
    <col min="14856" max="14856" width="6" style="2" bestFit="1" customWidth="1"/>
    <col min="14857" max="14857" width="9.5" style="2" bestFit="1" customWidth="1"/>
    <col min="14858" max="14858" width="1.75" style="2" customWidth="1"/>
    <col min="14859" max="14859" width="8.125" style="2" bestFit="1" customWidth="1"/>
    <col min="14860" max="14861" width="5.25" style="2" customWidth="1"/>
    <col min="14862" max="14862" width="12.625" style="2" customWidth="1"/>
    <col min="14863" max="14863" width="3.5" style="2" customWidth="1"/>
    <col min="14864" max="15107" width="9" style="2"/>
    <col min="15108" max="15108" width="2.25" style="2" customWidth="1"/>
    <col min="15109" max="15109" width="4.625" style="2" bestFit="1" customWidth="1"/>
    <col min="15110" max="15110" width="10" style="2" customWidth="1"/>
    <col min="15111" max="15111" width="24.375" style="2" customWidth="1"/>
    <col min="15112" max="15112" width="6" style="2" bestFit="1" customWidth="1"/>
    <col min="15113" max="15113" width="9.5" style="2" bestFit="1" customWidth="1"/>
    <col min="15114" max="15114" width="1.75" style="2" customWidth="1"/>
    <col min="15115" max="15115" width="8.125" style="2" bestFit="1" customWidth="1"/>
    <col min="15116" max="15117" width="5.25" style="2" customWidth="1"/>
    <col min="15118" max="15118" width="12.625" style="2" customWidth="1"/>
    <col min="15119" max="15119" width="3.5" style="2" customWidth="1"/>
    <col min="15120" max="15363" width="9" style="2"/>
    <col min="15364" max="15364" width="2.25" style="2" customWidth="1"/>
    <col min="15365" max="15365" width="4.625" style="2" bestFit="1" customWidth="1"/>
    <col min="15366" max="15366" width="10" style="2" customWidth="1"/>
    <col min="15367" max="15367" width="24.375" style="2" customWidth="1"/>
    <col min="15368" max="15368" width="6" style="2" bestFit="1" customWidth="1"/>
    <col min="15369" max="15369" width="9.5" style="2" bestFit="1" customWidth="1"/>
    <col min="15370" max="15370" width="1.75" style="2" customWidth="1"/>
    <col min="15371" max="15371" width="8.125" style="2" bestFit="1" customWidth="1"/>
    <col min="15372" max="15373" width="5.25" style="2" customWidth="1"/>
    <col min="15374" max="15374" width="12.625" style="2" customWidth="1"/>
    <col min="15375" max="15375" width="3.5" style="2" customWidth="1"/>
    <col min="15376" max="15619" width="9" style="2"/>
    <col min="15620" max="15620" width="2.25" style="2" customWidth="1"/>
    <col min="15621" max="15621" width="4.625" style="2" bestFit="1" customWidth="1"/>
    <col min="15622" max="15622" width="10" style="2" customWidth="1"/>
    <col min="15623" max="15623" width="24.375" style="2" customWidth="1"/>
    <col min="15624" max="15624" width="6" style="2" bestFit="1" customWidth="1"/>
    <col min="15625" max="15625" width="9.5" style="2" bestFit="1" customWidth="1"/>
    <col min="15626" max="15626" width="1.75" style="2" customWidth="1"/>
    <col min="15627" max="15627" width="8.125" style="2" bestFit="1" customWidth="1"/>
    <col min="15628" max="15629" width="5.25" style="2" customWidth="1"/>
    <col min="15630" max="15630" width="12.625" style="2" customWidth="1"/>
    <col min="15631" max="15631" width="3.5" style="2" customWidth="1"/>
    <col min="15632" max="15875" width="9" style="2"/>
    <col min="15876" max="15876" width="2.25" style="2" customWidth="1"/>
    <col min="15877" max="15877" width="4.625" style="2" bestFit="1" customWidth="1"/>
    <col min="15878" max="15878" width="10" style="2" customWidth="1"/>
    <col min="15879" max="15879" width="24.375" style="2" customWidth="1"/>
    <col min="15880" max="15880" width="6" style="2" bestFit="1" customWidth="1"/>
    <col min="15881" max="15881" width="9.5" style="2" bestFit="1" customWidth="1"/>
    <col min="15882" max="15882" width="1.75" style="2" customWidth="1"/>
    <col min="15883" max="15883" width="8.125" style="2" bestFit="1" customWidth="1"/>
    <col min="15884" max="15885" width="5.25" style="2" customWidth="1"/>
    <col min="15886" max="15886" width="12.625" style="2" customWidth="1"/>
    <col min="15887" max="15887" width="3.5" style="2" customWidth="1"/>
    <col min="15888" max="16131" width="9" style="2"/>
    <col min="16132" max="16132" width="2.25" style="2" customWidth="1"/>
    <col min="16133" max="16133" width="4.625" style="2" bestFit="1" customWidth="1"/>
    <col min="16134" max="16134" width="10" style="2" customWidth="1"/>
    <col min="16135" max="16135" width="24.375" style="2" customWidth="1"/>
    <col min="16136" max="16136" width="6" style="2" bestFit="1" customWidth="1"/>
    <col min="16137" max="16137" width="9.5" style="2" bestFit="1" customWidth="1"/>
    <col min="16138" max="16138" width="1.75" style="2" customWidth="1"/>
    <col min="16139" max="16139" width="8.125" style="2" bestFit="1" customWidth="1"/>
    <col min="16140" max="16141" width="5.25" style="2" customWidth="1"/>
    <col min="16142" max="16142" width="12.625" style="2" customWidth="1"/>
    <col min="16143" max="16143" width="3.5" style="2" customWidth="1"/>
    <col min="16144" max="16384" width="9" style="2"/>
  </cols>
  <sheetData>
    <row r="1" spans="1:45" s="31" customFormat="1" ht="23.25" x14ac:dyDescent="0.35">
      <c r="A1" s="33"/>
      <c r="B1" s="33"/>
      <c r="C1" s="33"/>
      <c r="D1" s="33"/>
      <c r="E1" s="32" t="s">
        <v>60</v>
      </c>
      <c r="F1" s="32"/>
      <c r="G1" s="32"/>
      <c r="H1" s="33"/>
      <c r="I1" s="32" t="str">
        <f>กรอกข้อมูล!C4</f>
        <v>ภาษาไทย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</row>
    <row r="2" spans="1:45" s="31" customFormat="1" ht="23.25" x14ac:dyDescent="0.35">
      <c r="A2" s="33"/>
      <c r="B2" s="33"/>
      <c r="C2" s="32"/>
      <c r="D2" s="67" t="s">
        <v>104</v>
      </c>
      <c r="E2" s="33"/>
      <c r="F2" s="32"/>
      <c r="G2" s="68" t="str">
        <f>กรอกข้อมูล!E6</f>
        <v>3/1</v>
      </c>
      <c r="H2" s="32" t="s">
        <v>66</v>
      </c>
      <c r="I2" s="32"/>
      <c r="J2" s="67">
        <f>กรอกข้อมูล!C7</f>
        <v>1</v>
      </c>
      <c r="K2" s="32" t="s">
        <v>67</v>
      </c>
      <c r="L2" s="32"/>
      <c r="M2" s="69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5" s="31" customFormat="1" ht="20.25" customHeight="1" x14ac:dyDescent="0.35">
      <c r="A3" s="33"/>
      <c r="B3" s="33"/>
      <c r="C3" s="32" t="s">
        <v>73</v>
      </c>
      <c r="D3" s="32" t="str">
        <f>กรอกข้อมูล!C9</f>
        <v>ทดสอบ</v>
      </c>
      <c r="E3" s="33"/>
      <c r="F3" s="32"/>
      <c r="G3" s="32"/>
      <c r="H3" s="70" t="s">
        <v>61</v>
      </c>
      <c r="I3" s="32"/>
      <c r="J3" s="32" t="str">
        <f>กรอกข้อมูล!C10</f>
        <v>-</v>
      </c>
      <c r="K3" s="32" t="s">
        <v>62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</row>
    <row r="4" spans="1:45" s="31" customFormat="1" ht="20.25" customHeight="1" x14ac:dyDescent="0.35">
      <c r="A4" s="33"/>
      <c r="B4" s="123" t="s">
        <v>339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76"/>
      <c r="P4" s="62" t="s">
        <v>106</v>
      </c>
      <c r="Q4" s="9"/>
      <c r="R4" s="33"/>
      <c r="S4" s="33"/>
      <c r="T4" s="33"/>
      <c r="U4" s="9"/>
      <c r="V4" s="9"/>
      <c r="W4" s="9"/>
      <c r="X4" s="9"/>
      <c r="Y4" s="9"/>
      <c r="Z4" s="9"/>
      <c r="AA4" s="9"/>
      <c r="AB4" s="9"/>
      <c r="AC4" s="9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</row>
    <row r="5" spans="1:45" ht="15" customHeight="1" x14ac:dyDescent="0.35">
      <c r="A5" s="3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77"/>
      <c r="P5" s="64" t="s">
        <v>105</v>
      </c>
      <c r="Q5" s="9"/>
      <c r="R5" s="3"/>
      <c r="S5" s="3"/>
      <c r="T5" s="3"/>
      <c r="U5" s="9"/>
      <c r="V5" s="9"/>
      <c r="W5" s="9"/>
      <c r="X5" s="9"/>
      <c r="Y5" s="9"/>
      <c r="Z5" s="9"/>
      <c r="AA5" s="9"/>
      <c r="AB5" s="9"/>
      <c r="AC5" s="9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35">
      <c r="A6" s="3"/>
      <c r="B6" s="120" t="s">
        <v>0</v>
      </c>
      <c r="C6" s="121" t="s">
        <v>1</v>
      </c>
      <c r="D6" s="128" t="s">
        <v>6</v>
      </c>
      <c r="E6" s="129"/>
      <c r="F6" s="129"/>
      <c r="G6" s="132" t="s">
        <v>7</v>
      </c>
      <c r="H6" s="121" t="s">
        <v>8</v>
      </c>
      <c r="I6" s="134"/>
      <c r="J6" s="135"/>
      <c r="K6" s="134"/>
      <c r="L6" s="135"/>
      <c r="M6" s="3"/>
      <c r="N6" s="3"/>
      <c r="O6" s="3"/>
      <c r="P6" s="64" t="s">
        <v>107</v>
      </c>
      <c r="Q6" s="9"/>
      <c r="R6" s="3"/>
      <c r="S6" s="3"/>
      <c r="T6" s="3"/>
      <c r="U6" s="9"/>
      <c r="V6" s="9"/>
      <c r="W6" s="9"/>
      <c r="X6" s="9"/>
      <c r="Y6" s="9"/>
      <c r="Z6" s="9"/>
      <c r="AA6" s="9"/>
      <c r="AB6" s="9"/>
      <c r="AC6" s="9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35">
      <c r="A7" s="3"/>
      <c r="B7" s="120"/>
      <c r="C7" s="122"/>
      <c r="D7" s="130"/>
      <c r="E7" s="131"/>
      <c r="F7" s="131"/>
      <c r="G7" s="133"/>
      <c r="H7" s="122"/>
      <c r="I7" s="134"/>
      <c r="J7" s="135"/>
      <c r="K7" s="134"/>
      <c r="L7" s="135"/>
      <c r="M7" s="3"/>
      <c r="N7" s="3"/>
      <c r="O7" s="3"/>
      <c r="P7" s="63" t="s">
        <v>233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35">
      <c r="A8" s="3"/>
      <c r="B8" s="11">
        <v>1</v>
      </c>
      <c r="C8" s="55" t="s">
        <v>234</v>
      </c>
      <c r="D8" s="56" t="s">
        <v>235</v>
      </c>
      <c r="E8" s="57" t="s">
        <v>236</v>
      </c>
      <c r="F8" s="58" t="s">
        <v>237</v>
      </c>
      <c r="G8" s="75"/>
      <c r="H8" s="43" t="str">
        <f t="shared" ref="H8:H52" si="0">IF(P8="มส","มส",IF(P8="ร","ร",IF(P8="ผ","ผ",IF(P8="มผ","มผ",IF(G8&lt;=0,"-",IF(G8&lt;=49,"0",IF(G8&lt;=54,"1",IF(G8&lt;=59,"1.5",IF(G8&lt;=64,"2",IF(G8&lt;=69,"2.5",IF(G8&lt;=74,"3",IF(G8&lt;=79,"3.5",IF(G8&lt;=100,"4")))))))))))))</f>
        <v>-</v>
      </c>
      <c r="I8" s="35"/>
      <c r="J8" s="36"/>
      <c r="K8" s="35"/>
      <c r="L8" s="36"/>
      <c r="M8" s="3"/>
      <c r="N8" s="3"/>
      <c r="O8" s="3"/>
      <c r="P8" s="34"/>
      <c r="Q8" s="12" t="str">
        <f t="shared" ref="Q8:Q48" si="1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7" t="s">
        <v>103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13</v>
      </c>
      <c r="AC8" s="37" t="s">
        <v>19</v>
      </c>
      <c r="AD8" s="53" t="s">
        <v>18</v>
      </c>
      <c r="AE8" s="10" t="s">
        <v>23</v>
      </c>
      <c r="AF8" s="41">
        <f>SUM(G8:G49)</f>
        <v>0</v>
      </c>
      <c r="AG8" s="3"/>
      <c r="AH8" s="3"/>
      <c r="AI8" s="3"/>
    </row>
    <row r="9" spans="1:45" ht="18" customHeight="1" x14ac:dyDescent="0.35">
      <c r="A9" s="3"/>
      <c r="B9" s="11">
        <v>2</v>
      </c>
      <c r="C9" s="55" t="s">
        <v>238</v>
      </c>
      <c r="D9" s="56" t="s">
        <v>235</v>
      </c>
      <c r="E9" s="57" t="s">
        <v>192</v>
      </c>
      <c r="F9" s="58" t="s">
        <v>239</v>
      </c>
      <c r="G9" s="75"/>
      <c r="H9" s="43" t="str">
        <f t="shared" si="0"/>
        <v>-</v>
      </c>
      <c r="I9" s="35"/>
      <c r="J9" s="44" t="s">
        <v>21</v>
      </c>
      <c r="K9" s="45"/>
      <c r="L9" s="46">
        <f>K10+K11</f>
        <v>0</v>
      </c>
      <c r="M9" s="47" t="s">
        <v>22</v>
      </c>
      <c r="N9" s="3"/>
      <c r="O9" s="3"/>
      <c r="P9" s="34"/>
      <c r="Q9" s="12" t="str">
        <f t="shared" si="1"/>
        <v>ชาย</v>
      </c>
      <c r="R9" s="10" t="s">
        <v>9</v>
      </c>
      <c r="S9" s="10">
        <f>SUM(K16:K25)</f>
        <v>0</v>
      </c>
      <c r="T9" s="10">
        <f>COUNTIFS($Q$8:$Q$59,"ชาย",$H$8:$H$59,4)</f>
        <v>0</v>
      </c>
      <c r="U9" s="10">
        <f>COUNTIFS($Q$8:$Q$59,"ชาย",$H$8:$H$59,3.5)</f>
        <v>0</v>
      </c>
      <c r="V9" s="10">
        <f>COUNTIFS($Q$8:$Q$59,"ชาย",$H$8:$H$59,3)</f>
        <v>0</v>
      </c>
      <c r="W9" s="10">
        <f>COUNTIFS($Q$8:$Q$59,"ชาย",$H$8:$H$59,2.5)</f>
        <v>0</v>
      </c>
      <c r="X9" s="10">
        <f>COUNTIFS($Q$8:$Q$59,"ชาย",$H$8:$H$59,2)</f>
        <v>0</v>
      </c>
      <c r="Y9" s="10">
        <f>COUNTIFS($Q$8:$Q$59,"ชาย",$H$8:$H$59,1.5)</f>
        <v>0</v>
      </c>
      <c r="Z9" s="10">
        <f>COUNTIFS($Q$8:$Q$59,"ชาย",$H$8:$H$59,1)</f>
        <v>0</v>
      </c>
      <c r="AA9" s="10">
        <f>COUNTIFS($Q$8:$Q$59,"ชาย",$H$8:$H$59,0)</f>
        <v>0</v>
      </c>
      <c r="AB9" s="10">
        <f>COUNTIFS($Q$8:$Q$59,"ชาย",$H$8:$H$59,"ร")</f>
        <v>0</v>
      </c>
      <c r="AC9" s="10">
        <f>COUNTIFS($Q$8:$Q$49,"ชาย",$H$8:$H$49,"มส")</f>
        <v>0</v>
      </c>
      <c r="AD9" s="53">
        <f>SUM(T9:AB9)</f>
        <v>0</v>
      </c>
      <c r="AE9" s="10" t="s">
        <v>24</v>
      </c>
      <c r="AF9" s="72" t="e">
        <f>AF8/S11</f>
        <v>#DIV/0!</v>
      </c>
      <c r="AG9" s="3"/>
      <c r="AH9" s="3"/>
      <c r="AI9" s="3"/>
    </row>
    <row r="10" spans="1:45" ht="18" customHeight="1" x14ac:dyDescent="0.35">
      <c r="A10" s="3"/>
      <c r="B10" s="11">
        <v>3</v>
      </c>
      <c r="C10" s="55" t="s">
        <v>240</v>
      </c>
      <c r="D10" s="56" t="s">
        <v>241</v>
      </c>
      <c r="E10" s="57" t="s">
        <v>242</v>
      </c>
      <c r="F10" s="58" t="s">
        <v>243</v>
      </c>
      <c r="G10" s="75"/>
      <c r="H10" s="43" t="str">
        <f t="shared" si="0"/>
        <v>-</v>
      </c>
      <c r="I10" s="35"/>
      <c r="J10" s="48" t="s">
        <v>9</v>
      </c>
      <c r="K10" s="45">
        <f>S9+X26</f>
        <v>0</v>
      </c>
      <c r="L10" s="44" t="s">
        <v>22</v>
      </c>
      <c r="M10" s="49"/>
      <c r="N10" s="3"/>
      <c r="O10" s="3"/>
      <c r="P10" s="34"/>
      <c r="Q10" s="12" t="str">
        <f t="shared" si="1"/>
        <v>หญิง</v>
      </c>
      <c r="R10" s="10" t="s">
        <v>10</v>
      </c>
      <c r="S10" s="10">
        <f>SUM(L16:L25)</f>
        <v>0</v>
      </c>
      <c r="T10" s="10">
        <f>COUNTIFS($Q$8:$Q$59,"หญิง",$H$8:$H$59,4)</f>
        <v>0</v>
      </c>
      <c r="U10" s="10">
        <f>COUNTIFS($Q$8:$Q$59,"หญิง",$H$8:$H$59,3.5)</f>
        <v>0</v>
      </c>
      <c r="V10" s="10">
        <f>COUNTIFS($Q$8:$Q$59,"หญิง",$H$8:$H$59,3)</f>
        <v>0</v>
      </c>
      <c r="W10" s="10">
        <f>COUNTIFS($Q$8:$Q$59,"หญิง",$H$8:$H$59,2.5)</f>
        <v>0</v>
      </c>
      <c r="X10" s="10">
        <f>COUNTIFS($Q$8:$Q$59,"หญิง",$H$8:$H$59,2)</f>
        <v>0</v>
      </c>
      <c r="Y10" s="10">
        <f>COUNTIFS($Q$8:$Q$59,"หญิง",$H$8:$H$59,1.5)</f>
        <v>0</v>
      </c>
      <c r="Z10" s="10">
        <f>COUNTIFS($Q$8:$Q$59,"หญิง",$H$8:$H$59,1)</f>
        <v>0</v>
      </c>
      <c r="AA10" s="10">
        <f>COUNTIFS($Q$8:$Q$49,"หญิง",$H$8:$H$49,0)</f>
        <v>0</v>
      </c>
      <c r="AB10" s="10">
        <f>COUNTIFS($Q$8:$Q$59,"หญิง",$H$8:$H$59,"ร")</f>
        <v>0</v>
      </c>
      <c r="AC10" s="10">
        <f>COUNTIFS($Q$8:$Q$49,"หญิง",$H$8:$H$49,"มส")</f>
        <v>0</v>
      </c>
      <c r="AD10" s="53">
        <f>SUM(T10:AC10)</f>
        <v>0</v>
      </c>
      <c r="AE10" s="10" t="s">
        <v>25</v>
      </c>
      <c r="AF10" s="72" t="e">
        <f>((T11*T8)+(U11*U8)+(V11*V8)+(W11*W8)+(X11*X8)+(Y11*Y8)+(Z11*Z8)+(AA8*AA11))/AF11</f>
        <v>#DIV/0!</v>
      </c>
      <c r="AG10" s="3"/>
      <c r="AH10" s="3"/>
      <c r="AI10" s="3"/>
    </row>
    <row r="11" spans="1:45" ht="18" customHeight="1" x14ac:dyDescent="0.35">
      <c r="A11" s="3"/>
      <c r="B11" s="11">
        <v>4</v>
      </c>
      <c r="C11" s="55" t="s">
        <v>244</v>
      </c>
      <c r="D11" s="56" t="s">
        <v>2</v>
      </c>
      <c r="E11" s="57" t="s">
        <v>245</v>
      </c>
      <c r="F11" s="58" t="s">
        <v>246</v>
      </c>
      <c r="G11" s="75"/>
      <c r="H11" s="43" t="str">
        <f t="shared" si="0"/>
        <v>-</v>
      </c>
      <c r="I11" s="35"/>
      <c r="J11" s="48" t="s">
        <v>10</v>
      </c>
      <c r="K11" s="45">
        <f>S10+X27</f>
        <v>0</v>
      </c>
      <c r="L11" s="44" t="s">
        <v>22</v>
      </c>
      <c r="M11" s="49"/>
      <c r="N11" s="3"/>
      <c r="O11" s="3"/>
      <c r="P11" s="34"/>
      <c r="Q11" s="12" t="str">
        <f t="shared" si="1"/>
        <v>ชาย</v>
      </c>
      <c r="R11" s="10" t="s">
        <v>18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53">
        <f>SUM(T11:AB11)</f>
        <v>0</v>
      </c>
      <c r="AE11" s="3" t="s">
        <v>168</v>
      </c>
      <c r="AF11" s="3">
        <f>SUM(T11:AA11)</f>
        <v>0</v>
      </c>
      <c r="AG11" s="3"/>
      <c r="AH11" s="3"/>
      <c r="AI11" s="3"/>
    </row>
    <row r="12" spans="1:45" ht="18" customHeight="1" x14ac:dyDescent="0.35">
      <c r="A12" s="3"/>
      <c r="B12" s="11">
        <v>5</v>
      </c>
      <c r="C12" s="55" t="s">
        <v>247</v>
      </c>
      <c r="D12" s="56" t="s">
        <v>2</v>
      </c>
      <c r="E12" s="57" t="s">
        <v>248</v>
      </c>
      <c r="F12" s="58" t="s">
        <v>249</v>
      </c>
      <c r="G12" s="75"/>
      <c r="H12" s="43" t="str">
        <f t="shared" si="0"/>
        <v>-</v>
      </c>
      <c r="I12" s="35"/>
      <c r="J12" s="44" t="s">
        <v>20</v>
      </c>
      <c r="K12" s="35"/>
      <c r="L12" s="36"/>
      <c r="M12" s="3"/>
      <c r="N12" s="3"/>
      <c r="O12" s="3"/>
      <c r="P12" s="34"/>
      <c r="Q12" s="12" t="str">
        <f t="shared" si="1"/>
        <v>ชาย</v>
      </c>
      <c r="R12" s="10"/>
      <c r="S12" s="10"/>
      <c r="T12" s="40" t="e">
        <f>(100*T11)/S11</f>
        <v>#DIV/0!</v>
      </c>
      <c r="U12" s="40" t="e">
        <f>(100*U11)/S11</f>
        <v>#DIV/0!</v>
      </c>
      <c r="V12" s="40" t="e">
        <f>(100*V11)/S11</f>
        <v>#DIV/0!</v>
      </c>
      <c r="W12" s="40" t="e">
        <f>(100*W11)/S11</f>
        <v>#DIV/0!</v>
      </c>
      <c r="X12" s="40" t="e">
        <f>(100*X11)/S11</f>
        <v>#DIV/0!</v>
      </c>
      <c r="Y12" s="40" t="e">
        <f>(100*Y11)/S11</f>
        <v>#DIV/0!</v>
      </c>
      <c r="Z12" s="40" t="e">
        <f>(100*Z11)/S11</f>
        <v>#DIV/0!</v>
      </c>
      <c r="AA12" s="40" t="e">
        <f>(100*AA11)/S11</f>
        <v>#DIV/0!</v>
      </c>
      <c r="AB12" s="40" t="e">
        <f>(100*AB11)/S11</f>
        <v>#DIV/0!</v>
      </c>
      <c r="AC12" s="4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</row>
    <row r="13" spans="1:45" ht="18" customHeight="1" x14ac:dyDescent="0.35">
      <c r="A13" s="3"/>
      <c r="B13" s="11">
        <v>6</v>
      </c>
      <c r="C13" s="55" t="s">
        <v>250</v>
      </c>
      <c r="D13" s="56" t="s">
        <v>2</v>
      </c>
      <c r="E13" s="57" t="s">
        <v>251</v>
      </c>
      <c r="F13" s="58" t="s">
        <v>210</v>
      </c>
      <c r="G13" s="75"/>
      <c r="H13" s="43" t="str">
        <f t="shared" si="0"/>
        <v>-</v>
      </c>
      <c r="I13" s="35"/>
      <c r="J13" s="36"/>
      <c r="K13" s="35"/>
      <c r="L13" s="36"/>
      <c r="M13" s="3"/>
      <c r="N13" s="3"/>
      <c r="O13" s="3"/>
      <c r="P13" s="34"/>
      <c r="Q13" s="12" t="str">
        <f t="shared" si="1"/>
        <v>ชาย</v>
      </c>
      <c r="R13" s="9"/>
      <c r="S13" s="9"/>
      <c r="T13" s="146" t="s">
        <v>88</v>
      </c>
      <c r="U13" s="146"/>
      <c r="V13" s="146"/>
      <c r="W13" s="147" t="s">
        <v>89</v>
      </c>
      <c r="X13" s="147"/>
      <c r="Y13" s="147"/>
      <c r="Z13" s="148" t="s">
        <v>90</v>
      </c>
      <c r="AA13" s="148"/>
      <c r="AB13" s="148"/>
      <c r="AC13" s="148"/>
      <c r="AD13" s="3"/>
      <c r="AE13" s="3"/>
      <c r="AF13" s="3"/>
      <c r="AG13" s="3"/>
      <c r="AH13" s="3"/>
      <c r="AI13" s="3"/>
    </row>
    <row r="14" spans="1:45" ht="18" customHeight="1" x14ac:dyDescent="0.35">
      <c r="A14" s="3"/>
      <c r="B14" s="11">
        <v>7</v>
      </c>
      <c r="C14" s="55" t="s">
        <v>252</v>
      </c>
      <c r="D14" s="56" t="s">
        <v>2</v>
      </c>
      <c r="E14" s="57" t="s">
        <v>253</v>
      </c>
      <c r="F14" s="58" t="s">
        <v>254</v>
      </c>
      <c r="G14" s="75"/>
      <c r="H14" s="43" t="str">
        <f t="shared" si="0"/>
        <v>-</v>
      </c>
      <c r="I14" s="35"/>
      <c r="J14" s="136" t="s">
        <v>8</v>
      </c>
      <c r="K14" s="136" t="s">
        <v>9</v>
      </c>
      <c r="L14" s="138" t="s">
        <v>10</v>
      </c>
      <c r="M14" s="50" t="s">
        <v>11</v>
      </c>
      <c r="N14" s="49"/>
      <c r="O14" s="49"/>
      <c r="P14" s="34"/>
      <c r="Q14" s="12" t="str">
        <f t="shared" si="1"/>
        <v>ชาย</v>
      </c>
      <c r="R14" s="9"/>
      <c r="S14" s="10" t="s">
        <v>22</v>
      </c>
      <c r="T14" s="149">
        <f>T11+U11+V11</f>
        <v>0</v>
      </c>
      <c r="U14" s="150"/>
      <c r="V14" s="150"/>
      <c r="W14" s="151">
        <f>W11+X11+Y11</f>
        <v>0</v>
      </c>
      <c r="X14" s="152"/>
      <c r="Y14" s="152"/>
      <c r="Z14" s="153">
        <f>Z11+AA11+AB11+AC11</f>
        <v>0</v>
      </c>
      <c r="AA14" s="153"/>
      <c r="AB14" s="153"/>
      <c r="AC14" s="153"/>
      <c r="AD14" s="3"/>
      <c r="AE14" s="3"/>
      <c r="AF14" s="3"/>
      <c r="AG14" s="3"/>
      <c r="AH14" s="3"/>
      <c r="AI14" s="3"/>
    </row>
    <row r="15" spans="1:45" ht="18" customHeight="1" x14ac:dyDescent="0.35">
      <c r="A15" s="3"/>
      <c r="B15" s="11">
        <v>8</v>
      </c>
      <c r="C15" s="55" t="s">
        <v>255</v>
      </c>
      <c r="D15" s="56" t="s">
        <v>2</v>
      </c>
      <c r="E15" s="57" t="s">
        <v>256</v>
      </c>
      <c r="F15" s="58" t="s">
        <v>175</v>
      </c>
      <c r="G15" s="75"/>
      <c r="H15" s="43" t="str">
        <f t="shared" si="0"/>
        <v>-</v>
      </c>
      <c r="I15" s="35"/>
      <c r="J15" s="137"/>
      <c r="K15" s="137"/>
      <c r="L15" s="139"/>
      <c r="M15" s="51" t="s">
        <v>12</v>
      </c>
      <c r="N15" s="49"/>
      <c r="O15" s="49"/>
      <c r="P15" s="34"/>
      <c r="Q15" s="12" t="str">
        <f t="shared" si="1"/>
        <v>ชาย</v>
      </c>
      <c r="R15" s="9"/>
      <c r="S15" s="10" t="s">
        <v>91</v>
      </c>
      <c r="T15" s="140" t="e">
        <f>T12+U12+V12</f>
        <v>#DIV/0!</v>
      </c>
      <c r="U15" s="141"/>
      <c r="V15" s="141"/>
      <c r="W15" s="142" t="e">
        <f>W12+X12+Y12</f>
        <v>#DIV/0!</v>
      </c>
      <c r="X15" s="143"/>
      <c r="Y15" s="143"/>
      <c r="Z15" s="144" t="e">
        <f>Z12+AA12+AB12+AC12</f>
        <v>#DIV/0!</v>
      </c>
      <c r="AA15" s="145"/>
      <c r="AB15" s="145"/>
      <c r="AC15" s="145"/>
      <c r="AD15" s="73"/>
      <c r="AE15" s="3"/>
      <c r="AF15" s="3"/>
      <c r="AG15" s="3"/>
      <c r="AH15" s="3"/>
      <c r="AI15" s="3"/>
    </row>
    <row r="16" spans="1:45" ht="18" customHeight="1" x14ac:dyDescent="0.35">
      <c r="A16" s="3"/>
      <c r="B16" s="11">
        <v>9</v>
      </c>
      <c r="C16" s="55" t="s">
        <v>257</v>
      </c>
      <c r="D16" s="56" t="s">
        <v>2</v>
      </c>
      <c r="E16" s="57" t="s">
        <v>258</v>
      </c>
      <c r="F16" s="58" t="s">
        <v>259</v>
      </c>
      <c r="G16" s="75"/>
      <c r="H16" s="43" t="str">
        <f t="shared" si="0"/>
        <v>-</v>
      </c>
      <c r="I16" s="35"/>
      <c r="J16" s="52">
        <v>4</v>
      </c>
      <c r="K16" s="11">
        <f>T9</f>
        <v>0</v>
      </c>
      <c r="L16" s="10">
        <f>T10</f>
        <v>0</v>
      </c>
      <c r="M16" s="125">
        <f>L18+L17+L16+K16+K17+K18</f>
        <v>0</v>
      </c>
      <c r="N16" s="3"/>
      <c r="O16" s="3"/>
      <c r="P16" s="34"/>
      <c r="Q16" s="12" t="str">
        <f t="shared" si="1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</row>
    <row r="17" spans="1:35" ht="18" customHeight="1" x14ac:dyDescent="0.35">
      <c r="A17" s="3"/>
      <c r="B17" s="11">
        <v>10</v>
      </c>
      <c r="C17" s="55" t="s">
        <v>260</v>
      </c>
      <c r="D17" s="56" t="s">
        <v>2</v>
      </c>
      <c r="E17" s="57" t="s">
        <v>261</v>
      </c>
      <c r="F17" s="58" t="s">
        <v>262</v>
      </c>
      <c r="G17" s="75"/>
      <c r="H17" s="43" t="str">
        <f t="shared" si="0"/>
        <v>-</v>
      </c>
      <c r="I17" s="35"/>
      <c r="J17" s="52">
        <v>3.5</v>
      </c>
      <c r="K17" s="11">
        <f>U9</f>
        <v>0</v>
      </c>
      <c r="L17" s="10">
        <f>U10</f>
        <v>0</v>
      </c>
      <c r="M17" s="126"/>
      <c r="N17" s="3"/>
      <c r="O17" s="3"/>
      <c r="P17" s="34"/>
      <c r="Q17" s="12" t="str">
        <f t="shared" si="1"/>
        <v>ชาย</v>
      </c>
      <c r="R17" s="9"/>
      <c r="S17" s="154" t="s">
        <v>92</v>
      </c>
      <c r="T17" s="154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</row>
    <row r="18" spans="1:35" ht="18" customHeight="1" x14ac:dyDescent="0.35">
      <c r="A18" s="3"/>
      <c r="B18" s="11">
        <v>11</v>
      </c>
      <c r="C18" s="55" t="s">
        <v>263</v>
      </c>
      <c r="D18" s="56" t="s">
        <v>2</v>
      </c>
      <c r="E18" s="57" t="s">
        <v>264</v>
      </c>
      <c r="F18" s="58" t="s">
        <v>265</v>
      </c>
      <c r="G18" s="75"/>
      <c r="H18" s="43" t="str">
        <f t="shared" si="0"/>
        <v>-</v>
      </c>
      <c r="I18" s="35"/>
      <c r="J18" s="52">
        <v>3</v>
      </c>
      <c r="K18" s="11">
        <f>V9</f>
        <v>0</v>
      </c>
      <c r="L18" s="10">
        <f>V10</f>
        <v>0</v>
      </c>
      <c r="M18" s="127"/>
      <c r="N18" s="3"/>
      <c r="O18" s="3"/>
      <c r="P18" s="34"/>
      <c r="Q18" s="12" t="str">
        <f t="shared" si="1"/>
        <v>ชาย</v>
      </c>
      <c r="R18" s="9"/>
      <c r="S18" s="156" t="s">
        <v>39</v>
      </c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3"/>
      <c r="AE18" s="3"/>
      <c r="AF18" s="3"/>
      <c r="AG18" s="3"/>
      <c r="AH18" s="3"/>
      <c r="AI18" s="3"/>
    </row>
    <row r="19" spans="1:35" ht="18" customHeight="1" x14ac:dyDescent="0.35">
      <c r="A19" s="3"/>
      <c r="B19" s="11">
        <v>12</v>
      </c>
      <c r="C19" s="55" t="s">
        <v>266</v>
      </c>
      <c r="D19" s="56" t="s">
        <v>2</v>
      </c>
      <c r="E19" s="57" t="s">
        <v>267</v>
      </c>
      <c r="F19" s="58" t="s">
        <v>268</v>
      </c>
      <c r="G19" s="75"/>
      <c r="H19" s="43" t="str">
        <f t="shared" si="0"/>
        <v>-</v>
      </c>
      <c r="I19" s="35"/>
      <c r="J19" s="54">
        <v>2.5</v>
      </c>
      <c r="K19" s="11">
        <f>W9</f>
        <v>0</v>
      </c>
      <c r="L19" s="10">
        <f>W10</f>
        <v>0</v>
      </c>
      <c r="M19" s="125">
        <f>L22+K22+L21+K20+K19+L19+L20+K21</f>
        <v>0</v>
      </c>
      <c r="N19" s="3"/>
      <c r="O19" s="3"/>
      <c r="P19" s="34"/>
      <c r="Q19" s="12" t="str">
        <f t="shared" si="1"/>
        <v>ชาย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13</v>
      </c>
      <c r="AC19" s="10" t="s">
        <v>19</v>
      </c>
      <c r="AD19" s="3"/>
      <c r="AE19" s="3"/>
      <c r="AF19" s="3"/>
      <c r="AG19" s="3"/>
      <c r="AH19" s="3"/>
      <c r="AI19" s="3"/>
    </row>
    <row r="20" spans="1:35" ht="18" customHeight="1" x14ac:dyDescent="0.35">
      <c r="A20" s="3"/>
      <c r="B20" s="11">
        <v>13</v>
      </c>
      <c r="C20" s="55" t="s">
        <v>269</v>
      </c>
      <c r="D20" s="56" t="s">
        <v>2</v>
      </c>
      <c r="E20" s="57" t="s">
        <v>267</v>
      </c>
      <c r="F20" s="58" t="s">
        <v>270</v>
      </c>
      <c r="G20" s="75"/>
      <c r="H20" s="43" t="str">
        <f t="shared" si="0"/>
        <v>-</v>
      </c>
      <c r="I20" s="35"/>
      <c r="J20" s="54">
        <v>2</v>
      </c>
      <c r="K20" s="11">
        <f>X9</f>
        <v>0</v>
      </c>
      <c r="L20" s="10">
        <f>X10</f>
        <v>0</v>
      </c>
      <c r="M20" s="126"/>
      <c r="N20" s="3"/>
      <c r="O20" s="3"/>
      <c r="P20" s="34"/>
      <c r="Q20" s="12" t="str">
        <f t="shared" si="1"/>
        <v>ชาย</v>
      </c>
      <c r="R20" s="9"/>
      <c r="S20" s="10" t="s">
        <v>93</v>
      </c>
      <c r="T20" s="10">
        <f>T11</f>
        <v>0</v>
      </c>
      <c r="U20" s="10">
        <f t="shared" ref="U20:AC20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</row>
    <row r="21" spans="1:35" ht="18" customHeight="1" x14ac:dyDescent="0.35">
      <c r="A21" s="3"/>
      <c r="B21" s="11">
        <v>14</v>
      </c>
      <c r="C21" s="55" t="s">
        <v>271</v>
      </c>
      <c r="D21" s="56" t="s">
        <v>2</v>
      </c>
      <c r="E21" s="57" t="s">
        <v>272</v>
      </c>
      <c r="F21" s="58" t="s">
        <v>273</v>
      </c>
      <c r="G21" s="75"/>
      <c r="H21" s="43" t="str">
        <f t="shared" si="0"/>
        <v>-</v>
      </c>
      <c r="I21" s="35"/>
      <c r="J21" s="54">
        <v>1.5</v>
      </c>
      <c r="K21" s="11">
        <f>Y9</f>
        <v>0</v>
      </c>
      <c r="L21" s="10">
        <f>Y10</f>
        <v>0</v>
      </c>
      <c r="M21" s="126"/>
      <c r="N21" s="3"/>
      <c r="O21" s="3"/>
      <c r="P21" s="34"/>
      <c r="Q21" s="12" t="str">
        <f t="shared" si="1"/>
        <v>ชาย</v>
      </c>
      <c r="R21" s="9"/>
      <c r="S21" s="10" t="s">
        <v>91</v>
      </c>
      <c r="T21" s="40" t="e">
        <f>T12</f>
        <v>#DIV/0!</v>
      </c>
      <c r="U21" s="40" t="e">
        <f t="shared" ref="U21:AC21" si="4">U12</f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</row>
    <row r="22" spans="1:35" ht="18" customHeight="1" x14ac:dyDescent="0.35">
      <c r="A22" s="3"/>
      <c r="B22" s="11">
        <v>15</v>
      </c>
      <c r="C22" s="55" t="s">
        <v>274</v>
      </c>
      <c r="D22" s="56" t="s">
        <v>2</v>
      </c>
      <c r="E22" s="57" t="s">
        <v>275</v>
      </c>
      <c r="F22" s="58" t="s">
        <v>276</v>
      </c>
      <c r="G22" s="75"/>
      <c r="H22" s="43" t="str">
        <f t="shared" si="0"/>
        <v>-</v>
      </c>
      <c r="I22" s="35"/>
      <c r="J22" s="54">
        <v>1</v>
      </c>
      <c r="K22" s="11">
        <f>Z9</f>
        <v>0</v>
      </c>
      <c r="L22" s="10">
        <f>Z10</f>
        <v>0</v>
      </c>
      <c r="M22" s="127"/>
      <c r="N22" s="3"/>
      <c r="O22" s="3"/>
      <c r="P22" s="34"/>
      <c r="Q22" s="12" t="str">
        <f t="shared" si="1"/>
        <v>ชาย</v>
      </c>
      <c r="R22" s="9"/>
      <c r="S22" s="74" t="s">
        <v>94</v>
      </c>
      <c r="T22" s="155" t="e">
        <f>T15</f>
        <v>#DIV/0!</v>
      </c>
      <c r="U22" s="125"/>
      <c r="V22" s="125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</row>
    <row r="23" spans="1:35" ht="18" customHeight="1" x14ac:dyDescent="0.35">
      <c r="A23" s="3"/>
      <c r="B23" s="11">
        <v>16</v>
      </c>
      <c r="C23" s="55" t="s">
        <v>277</v>
      </c>
      <c r="D23" s="56" t="s">
        <v>2</v>
      </c>
      <c r="E23" s="57" t="s">
        <v>278</v>
      </c>
      <c r="F23" s="58" t="s">
        <v>279</v>
      </c>
      <c r="G23" s="75"/>
      <c r="H23" s="43" t="str">
        <f t="shared" si="0"/>
        <v>-</v>
      </c>
      <c r="I23" s="35"/>
      <c r="J23" s="54">
        <v>0</v>
      </c>
      <c r="K23" s="11">
        <f>AA9</f>
        <v>0</v>
      </c>
      <c r="L23" s="10">
        <f>AA10</f>
        <v>0</v>
      </c>
      <c r="M23" s="125">
        <f>L25+K24+K23+L23+L24+K25</f>
        <v>0</v>
      </c>
      <c r="N23" s="3"/>
      <c r="O23" s="3"/>
      <c r="P23" s="34"/>
      <c r="Q23" s="12" t="str">
        <f t="shared" si="1"/>
        <v>ชาย</v>
      </c>
      <c r="R23" s="9"/>
      <c r="S23" s="157" t="s">
        <v>36</v>
      </c>
      <c r="T23" s="157"/>
      <c r="U23" s="158" t="e">
        <f>AF10</f>
        <v>#DIV/0!</v>
      </c>
      <c r="V23" s="159"/>
      <c r="W23" s="162" t="s">
        <v>95</v>
      </c>
      <c r="X23" s="163"/>
      <c r="Y23" s="164"/>
      <c r="Z23" s="160" t="e">
        <f>AF9</f>
        <v>#DIV/0!</v>
      </c>
      <c r="AA23" s="161"/>
      <c r="AB23" s="161"/>
      <c r="AC23" s="161"/>
      <c r="AD23" s="3"/>
      <c r="AE23" s="3"/>
      <c r="AF23" s="3"/>
      <c r="AG23" s="3"/>
      <c r="AH23" s="3"/>
      <c r="AI23" s="3"/>
    </row>
    <row r="24" spans="1:35" ht="18" customHeight="1" x14ac:dyDescent="0.35">
      <c r="A24" s="3"/>
      <c r="B24" s="11">
        <v>17</v>
      </c>
      <c r="C24" s="55" t="s">
        <v>280</v>
      </c>
      <c r="D24" s="56" t="s">
        <v>2</v>
      </c>
      <c r="E24" s="57" t="s">
        <v>281</v>
      </c>
      <c r="F24" s="58" t="s">
        <v>282</v>
      </c>
      <c r="G24" s="75"/>
      <c r="H24" s="43" t="str">
        <f t="shared" si="0"/>
        <v>-</v>
      </c>
      <c r="I24" s="35"/>
      <c r="J24" s="52" t="s">
        <v>13</v>
      </c>
      <c r="K24" s="11">
        <f>AB9</f>
        <v>0</v>
      </c>
      <c r="L24" s="10">
        <f>AB10</f>
        <v>0</v>
      </c>
      <c r="M24" s="126"/>
      <c r="N24" s="3"/>
      <c r="O24" s="3"/>
      <c r="P24" s="34"/>
      <c r="Q24" s="12" t="str">
        <f t="shared" si="1"/>
        <v>ชาย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3"/>
      <c r="AE24" s="3"/>
      <c r="AF24" s="3"/>
      <c r="AG24" s="3"/>
      <c r="AH24" s="3"/>
      <c r="AI24" s="3"/>
    </row>
    <row r="25" spans="1:35" ht="18" customHeight="1" x14ac:dyDescent="0.35">
      <c r="A25" s="3"/>
      <c r="B25" s="11">
        <v>18</v>
      </c>
      <c r="C25" s="55" t="s">
        <v>283</v>
      </c>
      <c r="D25" s="56" t="s">
        <v>2</v>
      </c>
      <c r="E25" s="57" t="s">
        <v>284</v>
      </c>
      <c r="F25" s="58" t="s">
        <v>285</v>
      </c>
      <c r="G25" s="75"/>
      <c r="H25" s="43" t="str">
        <f t="shared" si="0"/>
        <v>-</v>
      </c>
      <c r="I25" s="35"/>
      <c r="J25" s="52" t="s">
        <v>14</v>
      </c>
      <c r="K25" s="11">
        <f>AC9</f>
        <v>0</v>
      </c>
      <c r="L25" s="10">
        <f>AC10</f>
        <v>0</v>
      </c>
      <c r="M25" s="127"/>
      <c r="N25" s="3"/>
      <c r="O25" s="3"/>
      <c r="P25" s="34"/>
      <c r="Q25" s="12" t="str">
        <f t="shared" si="1"/>
        <v>ชาย</v>
      </c>
      <c r="R25" s="9"/>
      <c r="S25" s="110" t="s">
        <v>109</v>
      </c>
      <c r="T25" s="110" t="s">
        <v>212</v>
      </c>
      <c r="U25" s="110" t="s">
        <v>91</v>
      </c>
      <c r="V25" s="110" t="s">
        <v>213</v>
      </c>
      <c r="W25" s="110" t="s">
        <v>91</v>
      </c>
      <c r="X25" s="110" t="s">
        <v>18</v>
      </c>
      <c r="Y25" s="9"/>
      <c r="Z25" s="9"/>
      <c r="AA25" s="9"/>
      <c r="AB25" s="9"/>
      <c r="AC25" s="9"/>
      <c r="AD25" s="3"/>
      <c r="AE25" s="3"/>
      <c r="AF25" s="3"/>
      <c r="AG25" s="3"/>
      <c r="AH25" s="3"/>
      <c r="AI25" s="3"/>
    </row>
    <row r="26" spans="1:35" ht="18" customHeight="1" x14ac:dyDescent="0.35">
      <c r="A26" s="3"/>
      <c r="B26" s="11">
        <v>19</v>
      </c>
      <c r="C26" s="55" t="s">
        <v>286</v>
      </c>
      <c r="D26" s="56" t="s">
        <v>2</v>
      </c>
      <c r="E26" s="57" t="s">
        <v>287</v>
      </c>
      <c r="F26" s="58" t="s">
        <v>17</v>
      </c>
      <c r="G26" s="75"/>
      <c r="H26" s="43" t="str">
        <f t="shared" si="0"/>
        <v>-</v>
      </c>
      <c r="I26" s="35"/>
      <c r="J26" s="109" t="s">
        <v>222</v>
      </c>
      <c r="K26" s="11">
        <f>T26</f>
        <v>0</v>
      </c>
      <c r="L26" s="10">
        <f>T27</f>
        <v>0</v>
      </c>
      <c r="M26" s="109">
        <f>T28</f>
        <v>0</v>
      </c>
      <c r="N26" s="3"/>
      <c r="O26" s="3"/>
      <c r="P26" s="34"/>
      <c r="Q26" s="12" t="str">
        <f t="shared" si="1"/>
        <v>ชาย</v>
      </c>
      <c r="R26" s="9"/>
      <c r="S26" s="109" t="s">
        <v>9</v>
      </c>
      <c r="T26" s="109">
        <f>COUNTIFS($Q$8:$Q$59,"ชาย",$H$8:$H$59,"ผ")</f>
        <v>0</v>
      </c>
      <c r="U26" s="109" t="e">
        <f>(T26*100)/X26</f>
        <v>#DIV/0!</v>
      </c>
      <c r="V26" s="109">
        <f>COUNTIFS($Q$8:$Q$59,"ชาย",$H$8:$H$59,"มผ")</f>
        <v>0</v>
      </c>
      <c r="W26" s="109" t="e">
        <f>(V26*100)/X26</f>
        <v>#DIV/0!</v>
      </c>
      <c r="X26" s="109">
        <f>T26+V26</f>
        <v>0</v>
      </c>
      <c r="Y26" s="9"/>
      <c r="Z26" s="9"/>
      <c r="AA26" s="9"/>
      <c r="AB26" s="9"/>
      <c r="AC26" s="9"/>
      <c r="AD26" s="3"/>
      <c r="AE26" s="3"/>
      <c r="AF26" s="3"/>
      <c r="AG26" s="3"/>
      <c r="AH26" s="3"/>
      <c r="AI26" s="3"/>
    </row>
    <row r="27" spans="1:35" ht="18" customHeight="1" x14ac:dyDescent="0.35">
      <c r="A27" s="3"/>
      <c r="B27" s="11">
        <v>20</v>
      </c>
      <c r="C27" s="55" t="s">
        <v>288</v>
      </c>
      <c r="D27" s="56" t="s">
        <v>3</v>
      </c>
      <c r="E27" s="57" t="s">
        <v>289</v>
      </c>
      <c r="F27" s="58" t="s">
        <v>290</v>
      </c>
      <c r="G27" s="75"/>
      <c r="H27" s="43" t="str">
        <f t="shared" si="0"/>
        <v>-</v>
      </c>
      <c r="I27" s="35"/>
      <c r="J27" s="109" t="s">
        <v>221</v>
      </c>
      <c r="K27" s="11">
        <f>V26</f>
        <v>0</v>
      </c>
      <c r="L27" s="10">
        <f>V27</f>
        <v>0</v>
      </c>
      <c r="M27" s="109">
        <f>V28</f>
        <v>0</v>
      </c>
      <c r="N27" s="3"/>
      <c r="O27" s="3"/>
      <c r="P27" s="34"/>
      <c r="Q27" s="12" t="str">
        <f t="shared" si="1"/>
        <v>หญิง</v>
      </c>
      <c r="R27" s="9"/>
      <c r="S27" s="109" t="s">
        <v>10</v>
      </c>
      <c r="T27" s="109">
        <f>COUNTIFS($Q$8:$Q$59,"หญิง",$H$8:$H$59,"ผ")</f>
        <v>0</v>
      </c>
      <c r="U27" s="109" t="e">
        <f>(T27*100)/X27</f>
        <v>#DIV/0!</v>
      </c>
      <c r="V27" s="109">
        <f>COUNTIFS($Q$8:$Q$59,"หญิง",$H$8:$H$59,"มผ")</f>
        <v>0</v>
      </c>
      <c r="W27" s="109" t="e">
        <f>(V27*100)/X27</f>
        <v>#DIV/0!</v>
      </c>
      <c r="X27" s="109">
        <f>T27+V27</f>
        <v>0</v>
      </c>
      <c r="Y27" s="9"/>
      <c r="Z27" s="9"/>
      <c r="AA27" s="9"/>
      <c r="AB27" s="9"/>
      <c r="AC27" s="9"/>
      <c r="AD27" s="3"/>
      <c r="AE27" s="3"/>
      <c r="AF27" s="3"/>
      <c r="AG27" s="3"/>
      <c r="AH27" s="3"/>
      <c r="AI27" s="3"/>
    </row>
    <row r="28" spans="1:35" ht="18" customHeight="1" x14ac:dyDescent="0.35">
      <c r="A28" s="3"/>
      <c r="B28" s="11">
        <v>21</v>
      </c>
      <c r="C28" s="55" t="s">
        <v>291</v>
      </c>
      <c r="D28" s="56" t="s">
        <v>3</v>
      </c>
      <c r="E28" s="57" t="s">
        <v>292</v>
      </c>
      <c r="F28" s="58" t="s">
        <v>293</v>
      </c>
      <c r="G28" s="75"/>
      <c r="H28" s="43" t="str">
        <f t="shared" si="0"/>
        <v>-</v>
      </c>
      <c r="I28" s="35"/>
      <c r="J28" s="3"/>
      <c r="L28" s="3"/>
      <c r="M28" s="3"/>
      <c r="N28" s="3"/>
      <c r="O28" s="3"/>
      <c r="P28" s="34"/>
      <c r="Q28" s="12" t="str">
        <f t="shared" si="1"/>
        <v>หญิง</v>
      </c>
      <c r="R28" s="9"/>
      <c r="S28" s="109" t="s">
        <v>18</v>
      </c>
      <c r="T28" s="109">
        <f>SUM(T26:T27)</f>
        <v>0</v>
      </c>
      <c r="U28" s="109" t="e">
        <f>(T28*100)/X28</f>
        <v>#DIV/0!</v>
      </c>
      <c r="V28" s="109">
        <f>SUM(V26:V27)</f>
        <v>0</v>
      </c>
      <c r="W28" s="109" t="e">
        <f>(V28*100)/X28</f>
        <v>#DIV/0!</v>
      </c>
      <c r="X28" s="109">
        <f>T28+V28</f>
        <v>0</v>
      </c>
      <c r="Y28" s="9"/>
      <c r="Z28" s="9"/>
      <c r="AA28" s="9"/>
      <c r="AB28" s="9"/>
      <c r="AC28" s="9"/>
      <c r="AD28" s="3"/>
      <c r="AE28" s="3"/>
      <c r="AF28" s="3"/>
      <c r="AG28" s="3"/>
      <c r="AH28" s="3"/>
      <c r="AI28" s="3"/>
    </row>
    <row r="29" spans="1:35" ht="18" customHeight="1" x14ac:dyDescent="0.35">
      <c r="A29" s="3"/>
      <c r="B29" s="11">
        <v>22</v>
      </c>
      <c r="C29" s="55" t="s">
        <v>294</v>
      </c>
      <c r="D29" s="56" t="s">
        <v>3</v>
      </c>
      <c r="E29" s="57" t="s">
        <v>295</v>
      </c>
      <c r="F29" s="58" t="s">
        <v>296</v>
      </c>
      <c r="G29" s="75"/>
      <c r="H29" s="43" t="str">
        <f t="shared" si="0"/>
        <v>-</v>
      </c>
      <c r="I29" s="35"/>
      <c r="J29" s="36"/>
      <c r="K29" s="35"/>
      <c r="L29" s="36"/>
      <c r="M29" s="3"/>
      <c r="N29" s="3"/>
      <c r="O29" s="3"/>
      <c r="P29" s="34"/>
      <c r="Q29" s="12" t="str">
        <f t="shared" si="1"/>
        <v>หญิง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3"/>
      <c r="AE29" s="3"/>
      <c r="AF29" s="3"/>
      <c r="AG29" s="3"/>
      <c r="AH29" s="3"/>
      <c r="AI29" s="3"/>
    </row>
    <row r="30" spans="1:35" ht="18" customHeight="1" x14ac:dyDescent="0.35">
      <c r="A30" s="3"/>
      <c r="B30" s="11">
        <v>23</v>
      </c>
      <c r="C30" s="55" t="s">
        <v>297</v>
      </c>
      <c r="D30" s="56" t="s">
        <v>3</v>
      </c>
      <c r="E30" s="57" t="s">
        <v>298</v>
      </c>
      <c r="F30" s="58" t="s">
        <v>299</v>
      </c>
      <c r="G30" s="75"/>
      <c r="H30" s="43" t="str">
        <f t="shared" si="0"/>
        <v>-</v>
      </c>
      <c r="I30" s="35"/>
      <c r="J30" s="36"/>
      <c r="K30" s="71" t="str">
        <f>กรอกข้อมูล!C5</f>
        <v>(นางสาววิภาวรรณ  ขันพระแสง)</v>
      </c>
      <c r="L30" s="36"/>
      <c r="M30" s="3"/>
      <c r="N30" s="3"/>
      <c r="O30" s="3"/>
      <c r="P30" s="34"/>
      <c r="Q30" s="12" t="str">
        <f t="shared" si="1"/>
        <v>หญิง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3"/>
      <c r="AE30" s="3"/>
      <c r="AF30" s="3"/>
      <c r="AG30" s="3"/>
      <c r="AH30" s="3"/>
      <c r="AI30" s="3"/>
    </row>
    <row r="31" spans="1:35" ht="18" customHeight="1" x14ac:dyDescent="0.35">
      <c r="A31" s="3"/>
      <c r="B31" s="11">
        <v>24</v>
      </c>
      <c r="C31" s="55" t="s">
        <v>300</v>
      </c>
      <c r="D31" s="56" t="s">
        <v>3</v>
      </c>
      <c r="E31" s="57" t="s">
        <v>301</v>
      </c>
      <c r="F31" s="58" t="s">
        <v>302</v>
      </c>
      <c r="G31" s="75"/>
      <c r="H31" s="43" t="str">
        <f t="shared" si="0"/>
        <v>-</v>
      </c>
      <c r="I31" s="35"/>
      <c r="J31" s="36"/>
      <c r="K31" s="35"/>
      <c r="L31" s="36"/>
      <c r="M31" s="3"/>
      <c r="N31" s="3"/>
      <c r="O31" s="3"/>
      <c r="P31" s="34"/>
      <c r="Q31" s="12" t="str">
        <f t="shared" si="1"/>
        <v>หญิง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3"/>
      <c r="AE31" s="3"/>
      <c r="AF31" s="3"/>
      <c r="AG31" s="3"/>
      <c r="AH31" s="3"/>
      <c r="AI31" s="3"/>
    </row>
    <row r="32" spans="1:35" ht="18" customHeight="1" x14ac:dyDescent="0.35">
      <c r="A32" s="3"/>
      <c r="B32" s="11">
        <v>25</v>
      </c>
      <c r="C32" s="55" t="s">
        <v>303</v>
      </c>
      <c r="D32" s="56" t="s">
        <v>3</v>
      </c>
      <c r="E32" s="57" t="s">
        <v>304</v>
      </c>
      <c r="F32" s="58" t="s">
        <v>305</v>
      </c>
      <c r="G32" s="75"/>
      <c r="H32" s="43" t="str">
        <f t="shared" si="0"/>
        <v>-</v>
      </c>
      <c r="I32" s="35"/>
      <c r="J32" s="36"/>
      <c r="K32" s="35"/>
      <c r="L32" s="36"/>
      <c r="M32" s="3"/>
      <c r="N32" s="3"/>
      <c r="O32" s="3"/>
      <c r="P32" s="34"/>
      <c r="Q32" s="12" t="str">
        <f t="shared" si="1"/>
        <v>หญิง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3"/>
      <c r="AE32" s="3"/>
      <c r="AF32" s="3"/>
      <c r="AG32" s="3"/>
      <c r="AH32" s="3"/>
      <c r="AI32" s="3"/>
    </row>
    <row r="33" spans="1:35" ht="18" customHeight="1" x14ac:dyDescent="0.35">
      <c r="A33" s="3"/>
      <c r="B33" s="11">
        <v>26</v>
      </c>
      <c r="C33" s="55" t="s">
        <v>306</v>
      </c>
      <c r="D33" s="56" t="s">
        <v>3</v>
      </c>
      <c r="E33" s="57" t="s">
        <v>307</v>
      </c>
      <c r="F33" s="58" t="s">
        <v>308</v>
      </c>
      <c r="G33" s="75"/>
      <c r="H33" s="43" t="str">
        <f t="shared" si="0"/>
        <v>-</v>
      </c>
      <c r="I33" s="35"/>
      <c r="J33" s="36"/>
      <c r="K33" s="35"/>
      <c r="L33" s="36"/>
      <c r="M33" s="3"/>
      <c r="N33" s="3"/>
      <c r="O33" s="3"/>
      <c r="P33" s="34"/>
      <c r="Q33" s="12" t="str">
        <f t="shared" si="1"/>
        <v>หญิง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3"/>
      <c r="AE33" s="3"/>
      <c r="AF33" s="3"/>
      <c r="AG33" s="3"/>
      <c r="AH33" s="3"/>
      <c r="AI33" s="3"/>
    </row>
    <row r="34" spans="1:35" ht="18" customHeight="1" x14ac:dyDescent="0.35">
      <c r="A34" s="3"/>
      <c r="B34" s="11">
        <v>27</v>
      </c>
      <c r="C34" s="55" t="s">
        <v>309</v>
      </c>
      <c r="D34" s="56" t="s">
        <v>3</v>
      </c>
      <c r="E34" s="57" t="s">
        <v>310</v>
      </c>
      <c r="F34" s="58" t="s">
        <v>282</v>
      </c>
      <c r="G34" s="75"/>
      <c r="H34" s="43" t="str">
        <f t="shared" si="0"/>
        <v>-</v>
      </c>
      <c r="I34" s="36"/>
      <c r="J34" s="36"/>
      <c r="K34" s="36"/>
      <c r="L34" s="36"/>
      <c r="M34" s="3"/>
      <c r="N34" s="3"/>
      <c r="O34" s="3"/>
      <c r="P34" s="34"/>
      <c r="Q34" s="12" t="str">
        <f t="shared" si="1"/>
        <v>หญิง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3"/>
      <c r="AE34" s="3"/>
      <c r="AF34" s="3"/>
      <c r="AG34" s="3"/>
      <c r="AH34" s="3"/>
      <c r="AI34" s="3"/>
    </row>
    <row r="35" spans="1:35" ht="18" customHeight="1" x14ac:dyDescent="0.35">
      <c r="A35" s="3"/>
      <c r="B35" s="11">
        <v>28</v>
      </c>
      <c r="C35" s="55" t="s">
        <v>311</v>
      </c>
      <c r="D35" s="56" t="s">
        <v>3</v>
      </c>
      <c r="E35" s="57" t="s">
        <v>312</v>
      </c>
      <c r="F35" s="58" t="s">
        <v>313</v>
      </c>
      <c r="G35" s="75"/>
      <c r="H35" s="43" t="str">
        <f t="shared" si="0"/>
        <v>-</v>
      </c>
      <c r="I35" s="36"/>
      <c r="J35" s="36"/>
      <c r="K35" s="36"/>
      <c r="L35" s="36"/>
      <c r="M35" s="3"/>
      <c r="N35" s="3"/>
      <c r="O35" s="3"/>
      <c r="P35" s="34"/>
      <c r="Q35" s="12" t="str">
        <f t="shared" si="1"/>
        <v>หญิง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3"/>
      <c r="AE35" s="3"/>
      <c r="AF35" s="3"/>
      <c r="AG35" s="3"/>
      <c r="AH35" s="3"/>
      <c r="AI35" s="3"/>
    </row>
    <row r="36" spans="1:35" ht="18" customHeight="1" x14ac:dyDescent="0.35">
      <c r="A36" s="3"/>
      <c r="B36" s="11">
        <v>29</v>
      </c>
      <c r="C36" s="55" t="s">
        <v>314</v>
      </c>
      <c r="D36" s="56" t="s">
        <v>3</v>
      </c>
      <c r="E36" s="57" t="s">
        <v>315</v>
      </c>
      <c r="F36" s="58" t="s">
        <v>316</v>
      </c>
      <c r="G36" s="75"/>
      <c r="H36" s="43" t="str">
        <f t="shared" si="0"/>
        <v>-</v>
      </c>
      <c r="I36" s="36"/>
      <c r="J36" s="36"/>
      <c r="K36" s="36"/>
      <c r="L36" s="36"/>
      <c r="M36" s="3"/>
      <c r="N36" s="3"/>
      <c r="O36" s="3"/>
      <c r="P36" s="34"/>
      <c r="Q36" s="12" t="str">
        <f t="shared" si="1"/>
        <v>หญิง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3"/>
      <c r="AE36" s="3"/>
      <c r="AF36" s="3"/>
      <c r="AG36" s="3"/>
      <c r="AH36" s="3"/>
      <c r="AI36" s="3"/>
    </row>
    <row r="37" spans="1:35" ht="18" customHeight="1" x14ac:dyDescent="0.35">
      <c r="A37" s="3"/>
      <c r="B37" s="11">
        <v>30</v>
      </c>
      <c r="C37" s="55" t="s">
        <v>317</v>
      </c>
      <c r="D37" s="56" t="s">
        <v>3</v>
      </c>
      <c r="E37" s="57" t="s">
        <v>318</v>
      </c>
      <c r="F37" s="58" t="s">
        <v>319</v>
      </c>
      <c r="G37" s="75"/>
      <c r="H37" s="43" t="str">
        <f t="shared" si="0"/>
        <v>-</v>
      </c>
      <c r="I37" s="36"/>
      <c r="J37" s="36"/>
      <c r="K37" s="36"/>
      <c r="L37" s="36"/>
      <c r="M37" s="3"/>
      <c r="N37" s="3"/>
      <c r="O37" s="3"/>
      <c r="P37" s="34"/>
      <c r="Q37" s="12" t="str">
        <f t="shared" si="1"/>
        <v>หญิง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3"/>
      <c r="AE37" s="3"/>
      <c r="AF37" s="3"/>
      <c r="AG37" s="3"/>
      <c r="AH37" s="3"/>
      <c r="AI37" s="3"/>
    </row>
    <row r="38" spans="1:35" ht="18" customHeight="1" x14ac:dyDescent="0.35">
      <c r="A38" s="3"/>
      <c r="B38" s="78">
        <v>31</v>
      </c>
      <c r="C38" s="55" t="s">
        <v>320</v>
      </c>
      <c r="D38" s="56" t="s">
        <v>3</v>
      </c>
      <c r="E38" s="57" t="s">
        <v>209</v>
      </c>
      <c r="F38" s="58" t="s">
        <v>321</v>
      </c>
      <c r="G38" s="75"/>
      <c r="H38" s="43" t="str">
        <f t="shared" si="0"/>
        <v>-</v>
      </c>
      <c r="I38" s="3"/>
      <c r="J38" s="3"/>
      <c r="K38" s="3"/>
      <c r="L38" s="3"/>
      <c r="M38" s="3"/>
      <c r="N38" s="3"/>
      <c r="O38" s="3"/>
      <c r="P38" s="34"/>
      <c r="Q38" s="12" t="str">
        <f t="shared" si="1"/>
        <v>หญิง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3"/>
      <c r="AE38" s="3"/>
      <c r="AF38" s="3"/>
      <c r="AG38" s="3"/>
      <c r="AH38" s="3"/>
      <c r="AI38" s="3"/>
    </row>
    <row r="39" spans="1:35" ht="18" customHeight="1" x14ac:dyDescent="0.35">
      <c r="A39" s="3"/>
      <c r="B39" s="78">
        <v>32</v>
      </c>
      <c r="C39" s="59" t="s">
        <v>322</v>
      </c>
      <c r="D39" s="56" t="s">
        <v>3</v>
      </c>
      <c r="E39" s="60" t="s">
        <v>323</v>
      </c>
      <c r="F39" s="61" t="s">
        <v>324</v>
      </c>
      <c r="G39" s="75"/>
      <c r="H39" s="43" t="str">
        <f t="shared" si="0"/>
        <v>-</v>
      </c>
      <c r="I39" s="3"/>
      <c r="J39" s="3"/>
      <c r="K39" s="3"/>
      <c r="L39" s="3"/>
      <c r="M39" s="3"/>
      <c r="N39" s="3"/>
      <c r="O39" s="3"/>
      <c r="P39" s="34"/>
      <c r="Q39" s="12" t="str">
        <f t="shared" si="1"/>
        <v>หญิง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3"/>
      <c r="AE39" s="3"/>
      <c r="AF39" s="3"/>
      <c r="AG39" s="3"/>
      <c r="AH39" s="3"/>
      <c r="AI39" s="3"/>
    </row>
    <row r="40" spans="1:35" ht="16.5" customHeight="1" x14ac:dyDescent="0.35">
      <c r="A40" s="3"/>
      <c r="B40" s="78">
        <v>33</v>
      </c>
      <c r="C40" s="55" t="s">
        <v>325</v>
      </c>
      <c r="D40" s="56" t="s">
        <v>3</v>
      </c>
      <c r="E40" s="57" t="s">
        <v>326</v>
      </c>
      <c r="F40" s="58" t="s">
        <v>327</v>
      </c>
      <c r="G40" s="75"/>
      <c r="H40" s="43" t="str">
        <f t="shared" si="0"/>
        <v>-</v>
      </c>
      <c r="I40" s="3"/>
      <c r="J40" s="3"/>
      <c r="K40" s="3"/>
      <c r="L40" s="3"/>
      <c r="M40" s="3"/>
      <c r="N40" s="3"/>
      <c r="O40" s="3"/>
      <c r="P40" s="34"/>
      <c r="Q40" s="12" t="str">
        <f t="shared" si="1"/>
        <v>หญิง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3"/>
      <c r="AE40" s="3"/>
      <c r="AF40" s="3"/>
      <c r="AG40" s="3"/>
      <c r="AH40" s="3"/>
      <c r="AI40" s="3"/>
    </row>
    <row r="41" spans="1:35" ht="16.5" customHeight="1" x14ac:dyDescent="0.35">
      <c r="A41" s="3"/>
      <c r="B41" s="78">
        <v>34</v>
      </c>
      <c r="C41" s="59" t="s">
        <v>328</v>
      </c>
      <c r="D41" s="56" t="s">
        <v>3</v>
      </c>
      <c r="E41" s="60" t="s">
        <v>329</v>
      </c>
      <c r="F41" s="61" t="s">
        <v>99</v>
      </c>
      <c r="G41" s="75"/>
      <c r="H41" s="43" t="str">
        <f t="shared" si="0"/>
        <v>-</v>
      </c>
      <c r="I41" s="3"/>
      <c r="J41" s="3"/>
      <c r="K41" s="3"/>
      <c r="L41" s="3"/>
      <c r="M41" s="3"/>
      <c r="N41" s="3"/>
      <c r="O41" s="3"/>
      <c r="P41" s="34"/>
      <c r="Q41" s="12" t="str">
        <f t="shared" si="1"/>
        <v>หญิง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3"/>
      <c r="AE41" s="3"/>
      <c r="AF41" s="3"/>
      <c r="AG41" s="3"/>
      <c r="AH41" s="3"/>
      <c r="AI41" s="3"/>
    </row>
    <row r="42" spans="1:35" ht="16.5" customHeight="1" x14ac:dyDescent="0.35">
      <c r="A42" s="3"/>
      <c r="B42" s="78">
        <v>35</v>
      </c>
      <c r="C42" s="55" t="s">
        <v>330</v>
      </c>
      <c r="D42" s="56" t="s">
        <v>3</v>
      </c>
      <c r="E42" s="57" t="s">
        <v>331</v>
      </c>
      <c r="F42" s="58" t="s">
        <v>332</v>
      </c>
      <c r="G42" s="75"/>
      <c r="H42" s="43" t="str">
        <f t="shared" si="0"/>
        <v>-</v>
      </c>
      <c r="I42" s="3"/>
      <c r="J42" s="3"/>
      <c r="K42" s="3"/>
      <c r="L42" s="3"/>
      <c r="M42" s="3"/>
      <c r="N42" s="3"/>
      <c r="O42" s="3"/>
      <c r="P42" s="34"/>
      <c r="Q42" s="12" t="str">
        <f t="shared" si="1"/>
        <v>หญิง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3"/>
      <c r="AE42" s="3"/>
      <c r="AF42" s="3"/>
      <c r="AG42" s="3"/>
      <c r="AH42" s="3"/>
      <c r="AI42" s="3"/>
    </row>
    <row r="43" spans="1:35" ht="16.5" customHeight="1" x14ac:dyDescent="0.35">
      <c r="A43" s="3"/>
      <c r="B43" s="78">
        <v>36</v>
      </c>
      <c r="C43" s="59" t="s">
        <v>333</v>
      </c>
      <c r="D43" s="56" t="s">
        <v>3</v>
      </c>
      <c r="E43" s="60" t="s">
        <v>334</v>
      </c>
      <c r="F43" s="61" t="s">
        <v>335</v>
      </c>
      <c r="G43" s="75"/>
      <c r="H43" s="43" t="str">
        <f t="shared" si="0"/>
        <v>-</v>
      </c>
      <c r="I43" s="3"/>
      <c r="J43" s="3"/>
      <c r="K43" s="3"/>
      <c r="L43" s="3"/>
      <c r="M43" s="3"/>
      <c r="N43" s="3"/>
      <c r="O43" s="3"/>
      <c r="P43" s="34"/>
      <c r="Q43" s="12" t="str">
        <f t="shared" si="1"/>
        <v>หญิง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3"/>
      <c r="AE43" s="3"/>
      <c r="AF43" s="3"/>
      <c r="AG43" s="3"/>
      <c r="AH43" s="3"/>
      <c r="AI43" s="3"/>
    </row>
    <row r="44" spans="1:35" ht="16.5" customHeight="1" x14ac:dyDescent="0.35">
      <c r="A44" s="3"/>
      <c r="B44" s="78">
        <v>37</v>
      </c>
      <c r="C44" s="55" t="s">
        <v>336</v>
      </c>
      <c r="D44" s="56" t="s">
        <v>2</v>
      </c>
      <c r="E44" s="57" t="s">
        <v>337</v>
      </c>
      <c r="F44" s="58" t="s">
        <v>338</v>
      </c>
      <c r="G44" s="75"/>
      <c r="H44" s="43" t="str">
        <f t="shared" si="0"/>
        <v>-</v>
      </c>
      <c r="I44" s="3"/>
      <c r="J44" s="3"/>
      <c r="K44" s="3"/>
      <c r="L44" s="3"/>
      <c r="M44" s="3"/>
      <c r="N44" s="3"/>
      <c r="O44" s="3"/>
      <c r="P44" s="34"/>
      <c r="Q44" s="12" t="str">
        <f t="shared" si="1"/>
        <v>ชาย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3"/>
      <c r="AE44" s="3"/>
      <c r="AF44" s="3"/>
      <c r="AG44" s="3"/>
      <c r="AH44" s="3"/>
      <c r="AI44" s="3"/>
    </row>
    <row r="45" spans="1:35" ht="16.5" customHeight="1" x14ac:dyDescent="0.35">
      <c r="A45" s="3"/>
      <c r="B45" s="78">
        <v>38</v>
      </c>
      <c r="C45" s="59"/>
      <c r="D45" s="56"/>
      <c r="E45" s="60"/>
      <c r="F45" s="61"/>
      <c r="G45" s="75"/>
      <c r="H45" s="43" t="str">
        <f t="shared" si="0"/>
        <v>-</v>
      </c>
      <c r="I45" s="3"/>
      <c r="J45" s="3"/>
      <c r="K45" s="3"/>
      <c r="L45" s="3"/>
      <c r="M45" s="3"/>
      <c r="N45" s="3"/>
      <c r="O45" s="3"/>
      <c r="P45" s="34"/>
      <c r="Q45" s="12" t="b">
        <f t="shared" si="1"/>
        <v>0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3"/>
      <c r="AE45" s="3"/>
      <c r="AF45" s="3"/>
      <c r="AG45" s="3"/>
      <c r="AH45" s="3"/>
      <c r="AI45" s="3"/>
    </row>
    <row r="46" spans="1:35" ht="16.5" customHeight="1" x14ac:dyDescent="0.35">
      <c r="A46" s="3"/>
      <c r="B46" s="97">
        <v>39</v>
      </c>
      <c r="C46" s="55"/>
      <c r="D46" s="56"/>
      <c r="E46" s="57"/>
      <c r="F46" s="58"/>
      <c r="G46" s="75"/>
      <c r="H46" s="43" t="str">
        <f t="shared" si="0"/>
        <v>-</v>
      </c>
      <c r="I46" s="3"/>
      <c r="J46" s="3"/>
      <c r="K46" s="3"/>
      <c r="L46" s="3"/>
      <c r="M46" s="3"/>
      <c r="N46" s="3"/>
      <c r="O46" s="3"/>
      <c r="P46" s="34"/>
      <c r="Q46" s="12" t="b">
        <f t="shared" si="1"/>
        <v>0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3"/>
      <c r="AE46" s="3"/>
      <c r="AF46" s="3"/>
      <c r="AG46" s="3"/>
      <c r="AH46" s="3"/>
      <c r="AI46" s="3"/>
    </row>
    <row r="47" spans="1:35" ht="16.5" customHeight="1" x14ac:dyDescent="0.35">
      <c r="A47" s="3"/>
      <c r="B47" s="97">
        <v>40</v>
      </c>
      <c r="C47" s="59"/>
      <c r="D47" s="56"/>
      <c r="E47" s="60"/>
      <c r="F47" s="61"/>
      <c r="G47" s="75"/>
      <c r="H47" s="43" t="str">
        <f t="shared" si="0"/>
        <v>-</v>
      </c>
      <c r="I47" s="3"/>
      <c r="J47" s="3"/>
      <c r="K47" s="3"/>
      <c r="L47" s="3"/>
      <c r="M47" s="3"/>
      <c r="N47" s="3"/>
      <c r="O47" s="3"/>
      <c r="P47" s="34"/>
      <c r="Q47" s="12" t="b">
        <f t="shared" si="1"/>
        <v>0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3"/>
      <c r="AE47" s="3"/>
      <c r="AF47" s="3"/>
      <c r="AG47" s="3"/>
      <c r="AH47" s="3"/>
      <c r="AI47" s="3"/>
    </row>
    <row r="48" spans="1:35" ht="15.75" customHeight="1" x14ac:dyDescent="0.35">
      <c r="A48" s="3"/>
      <c r="B48" s="97">
        <v>41</v>
      </c>
      <c r="C48" s="55"/>
      <c r="D48" s="56"/>
      <c r="E48" s="57"/>
      <c r="F48" s="58"/>
      <c r="G48" s="75"/>
      <c r="H48" s="43" t="str">
        <f t="shared" si="0"/>
        <v>-</v>
      </c>
      <c r="I48" s="3"/>
      <c r="J48" s="3"/>
      <c r="K48" s="3"/>
      <c r="L48" s="3"/>
      <c r="M48" s="3"/>
      <c r="N48" s="3"/>
      <c r="O48" s="3"/>
      <c r="P48" s="34"/>
      <c r="Q48" s="12" t="b">
        <f t="shared" si="1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6.5" customHeight="1" x14ac:dyDescent="0.35">
      <c r="A49" s="3"/>
      <c r="B49" s="97">
        <v>42</v>
      </c>
      <c r="C49" s="97"/>
      <c r="D49" s="100"/>
      <c r="E49" s="100"/>
      <c r="F49" s="101"/>
      <c r="G49" s="75"/>
      <c r="H49" s="43" t="str">
        <f t="shared" si="0"/>
        <v>-</v>
      </c>
      <c r="I49" s="3"/>
      <c r="J49" s="3"/>
      <c r="K49" s="3"/>
      <c r="L49" s="3"/>
      <c r="M49" s="3"/>
      <c r="N49" s="3"/>
      <c r="O49" s="3"/>
      <c r="P49" s="34"/>
      <c r="Q49" s="12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6.5" customHeight="1" x14ac:dyDescent="0.35">
      <c r="A50" s="3"/>
      <c r="B50" s="109">
        <v>43</v>
      </c>
      <c r="C50" s="55"/>
      <c r="D50" s="56"/>
      <c r="E50" s="57"/>
      <c r="F50" s="58"/>
      <c r="G50" s="75"/>
      <c r="H50" s="43" t="str">
        <f t="shared" si="0"/>
        <v>-</v>
      </c>
      <c r="I50" s="3"/>
      <c r="J50" s="3"/>
      <c r="K50" s="3"/>
      <c r="L50" s="3"/>
      <c r="M50" s="3"/>
      <c r="N50" s="3"/>
      <c r="O50" s="3"/>
      <c r="P50" s="34"/>
      <c r="Q50" s="12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6.5" customHeight="1" x14ac:dyDescent="0.35">
      <c r="A51" s="3"/>
      <c r="B51" s="109">
        <v>44</v>
      </c>
      <c r="C51" s="109"/>
      <c r="D51" s="100"/>
      <c r="E51" s="100"/>
      <c r="F51" s="101"/>
      <c r="G51" s="75"/>
      <c r="H51" s="43" t="str">
        <f t="shared" si="0"/>
        <v>-</v>
      </c>
      <c r="I51" s="3"/>
      <c r="J51" s="3"/>
      <c r="K51" s="3"/>
      <c r="L51" s="3"/>
      <c r="M51" s="3"/>
      <c r="N51" s="3"/>
      <c r="O51" s="3"/>
      <c r="P51" s="34"/>
      <c r="Q51" s="12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6.5" customHeight="1" x14ac:dyDescent="0.35">
      <c r="A52" s="3"/>
      <c r="B52" s="109">
        <v>45</v>
      </c>
      <c r="C52" s="55"/>
      <c r="D52" s="56"/>
      <c r="E52" s="57"/>
      <c r="F52" s="58"/>
      <c r="G52" s="75"/>
      <c r="H52" s="43" t="str">
        <f t="shared" si="0"/>
        <v>-</v>
      </c>
      <c r="I52" s="3"/>
      <c r="J52" s="3"/>
      <c r="K52" s="3"/>
      <c r="L52" s="3"/>
      <c r="M52" s="3"/>
      <c r="N52" s="3"/>
      <c r="O52" s="3"/>
      <c r="P52" s="34"/>
      <c r="Q52" s="12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">
      <c r="A67" s="3"/>
      <c r="B67" s="3"/>
      <c r="C67" s="3" t="s">
        <v>13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">
      <c r="A68" s="3"/>
      <c r="B68" s="3"/>
      <c r="C68" s="3" t="s">
        <v>19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2">
      <c r="A69" s="3"/>
      <c r="B69" s="3"/>
      <c r="C69" s="3" t="s">
        <v>212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2">
      <c r="A70" s="3"/>
      <c r="B70" s="3"/>
      <c r="C70" s="3" t="s">
        <v>213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2"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"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2"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2"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6:35" x14ac:dyDescent="0.2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6:35" x14ac:dyDescent="0.2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6:35" x14ac:dyDescent="0.2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6:35" x14ac:dyDescent="0.2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6:35" x14ac:dyDescent="0.2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6:35" x14ac:dyDescent="0.2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6:35" x14ac:dyDescent="0.2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6:35" x14ac:dyDescent="0.2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6:35" x14ac:dyDescent="0.2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6:35" x14ac:dyDescent="0.2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6:35" x14ac:dyDescent="0.2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6:35" x14ac:dyDescent="0.2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6:35" x14ac:dyDescent="0.2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6:35" x14ac:dyDescent="0.2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6:35" x14ac:dyDescent="0.2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6:35" x14ac:dyDescent="0.2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6:17" x14ac:dyDescent="0.2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6:17" x14ac:dyDescent="0.2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6:17" x14ac:dyDescent="0.2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</sheetData>
  <sheetProtection algorithmName="SHA-512" hashValue="VKhWlYNiuLbjQquixsqLAQTuuHyojFElGELcO5k4mUtRytv+DAqu3HD+5/btn/uSkLTLdFwOmGwXMdNlcmkMww==" saltValue="AUJwn1Ba/BSw5YOLdn98mw==" spinCount="100000" sheet="1" objects="1" scenarios="1"/>
  <mergeCells count="33">
    <mergeCell ref="S17:T17"/>
    <mergeCell ref="T22:V22"/>
    <mergeCell ref="S18:AC18"/>
    <mergeCell ref="S23:T23"/>
    <mergeCell ref="U23:V23"/>
    <mergeCell ref="Z23:AC23"/>
    <mergeCell ref="W23:Y23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B6:B7"/>
    <mergeCell ref="C6:C7"/>
    <mergeCell ref="B4:N4"/>
    <mergeCell ref="B5:N5"/>
    <mergeCell ref="M16:M18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E438"/>
  <sheetViews>
    <sheetView topLeftCell="A34" zoomScaleNormal="100" workbookViewId="0">
      <selection activeCell="B4" sqref="B4:N4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7" customWidth="1"/>
    <col min="5" max="5" width="8.5" bestFit="1" customWidth="1"/>
    <col min="6" max="6" width="9.875" customWidth="1"/>
    <col min="7" max="7" width="6" bestFit="1" customWidth="1"/>
    <col min="8" max="8" width="9.7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9.2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57" s="1" customFormat="1" ht="23.25" x14ac:dyDescent="0.35">
      <c r="A1" s="33"/>
      <c r="B1" s="32"/>
      <c r="C1" s="32"/>
      <c r="D1" s="32"/>
      <c r="E1" s="32" t="s">
        <v>60</v>
      </c>
      <c r="F1" s="32"/>
      <c r="G1" s="32"/>
      <c r="H1" s="32"/>
      <c r="I1" s="32" t="str">
        <f>กรอกข้อมูล!C4</f>
        <v>ภาษาไทย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s="1" customFormat="1" ht="23.25" x14ac:dyDescent="0.35">
      <c r="A2" s="33"/>
      <c r="B2" s="32"/>
      <c r="C2" s="32"/>
      <c r="D2" s="32" t="s">
        <v>70</v>
      </c>
      <c r="E2" s="32"/>
      <c r="F2" s="32"/>
      <c r="G2" s="32" t="str">
        <f>กรอกข้อมูล!F6</f>
        <v>3/2</v>
      </c>
      <c r="H2" s="32" t="s">
        <v>66</v>
      </c>
      <c r="I2" s="32"/>
      <c r="J2" s="32">
        <f>กรอกข้อมูล!C7</f>
        <v>1</v>
      </c>
      <c r="K2" s="32" t="s">
        <v>67</v>
      </c>
      <c r="L2" s="32"/>
      <c r="M2" s="32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s="1" customFormat="1" ht="20.25" customHeight="1" x14ac:dyDescent="0.35">
      <c r="A3" s="33"/>
      <c r="B3" s="32"/>
      <c r="C3" s="70" t="s">
        <v>73</v>
      </c>
      <c r="D3" s="32" t="str">
        <f>กรอกข้อมูล!C9</f>
        <v>ทดสอบ</v>
      </c>
      <c r="E3" s="33"/>
      <c r="F3" s="32"/>
      <c r="G3" s="32"/>
      <c r="H3" s="32" t="s">
        <v>61</v>
      </c>
      <c r="I3" s="32"/>
      <c r="J3" s="32" t="str">
        <f>กรอกข้อมูล!C10</f>
        <v>-</v>
      </c>
      <c r="K3" s="32" t="s">
        <v>62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s="1" customFormat="1" ht="20.25" customHeight="1" x14ac:dyDescent="0.35">
      <c r="A4" s="33"/>
      <c r="B4" s="123" t="s">
        <v>436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76"/>
      <c r="P4" s="62" t="s">
        <v>106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ht="15" customHeight="1" x14ac:dyDescent="0.35">
      <c r="A5" s="3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77"/>
      <c r="P5" s="64" t="s">
        <v>105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4.25" customHeight="1" x14ac:dyDescent="0.35">
      <c r="A6" s="3"/>
      <c r="B6" s="120" t="s">
        <v>0</v>
      </c>
      <c r="C6" s="121" t="s">
        <v>1</v>
      </c>
      <c r="D6" s="128" t="s">
        <v>6</v>
      </c>
      <c r="E6" s="129"/>
      <c r="F6" s="129"/>
      <c r="G6" s="132" t="s">
        <v>7</v>
      </c>
      <c r="H6" s="121" t="s">
        <v>8</v>
      </c>
      <c r="I6" s="134"/>
      <c r="J6" s="135"/>
      <c r="K6" s="134"/>
      <c r="L6" s="135"/>
      <c r="M6" s="3"/>
      <c r="N6" s="3"/>
      <c r="O6" s="3"/>
      <c r="P6" s="64" t="s">
        <v>107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 x14ac:dyDescent="0.35">
      <c r="A7" s="3"/>
      <c r="B7" s="120"/>
      <c r="C7" s="122"/>
      <c r="D7" s="130"/>
      <c r="E7" s="131"/>
      <c r="F7" s="131"/>
      <c r="G7" s="133"/>
      <c r="H7" s="122"/>
      <c r="I7" s="134"/>
      <c r="J7" s="135"/>
      <c r="K7" s="134"/>
      <c r="L7" s="135"/>
      <c r="M7" s="3"/>
      <c r="N7" s="3"/>
      <c r="O7" s="3"/>
      <c r="P7" s="63" t="s">
        <v>233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8" customHeight="1" x14ac:dyDescent="0.35">
      <c r="A8" s="3"/>
      <c r="B8" s="11">
        <v>1</v>
      </c>
      <c r="C8" s="55" t="s">
        <v>340</v>
      </c>
      <c r="D8" s="56" t="s">
        <v>235</v>
      </c>
      <c r="E8" s="57" t="s">
        <v>341</v>
      </c>
      <c r="F8" s="58" t="s">
        <v>342</v>
      </c>
      <c r="G8" s="75"/>
      <c r="H8" s="43" t="str">
        <f>IF(P8="มส","มส",IF(P8="ร","ร",IF(P8="ผ","ผ",IF(P8="มผ","มผ",IF(G8&lt;=0,"-",IF(G8&lt;=49,"0",IF(G8&lt;=54,"1",IF(G8&lt;=59,"1.5",IF(G8&lt;=64,"2",IF(G8&lt;=69,"2.5",IF(G8&lt;=74,"3",IF(G8&lt;=79,"3.5",IF(G8&lt;=100,"4")))))))))))))</f>
        <v>-</v>
      </c>
      <c r="I8" s="35"/>
      <c r="J8" s="36"/>
      <c r="K8" s="35"/>
      <c r="L8" s="36"/>
      <c r="M8" s="3"/>
      <c r="N8" s="3"/>
      <c r="O8" s="3"/>
      <c r="P8" s="34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90" t="s">
        <v>103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13</v>
      </c>
      <c r="AC8" s="37" t="s">
        <v>19</v>
      </c>
      <c r="AD8" s="53" t="s">
        <v>18</v>
      </c>
      <c r="AE8" s="3" t="s">
        <v>23</v>
      </c>
      <c r="AF8" s="38">
        <f>SUM(G8:G52)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7" ht="18" customHeight="1" x14ac:dyDescent="0.35">
      <c r="A9" s="3"/>
      <c r="B9" s="11">
        <v>2</v>
      </c>
      <c r="C9" s="55" t="s">
        <v>343</v>
      </c>
      <c r="D9" s="56" t="s">
        <v>235</v>
      </c>
      <c r="E9" s="57" t="s">
        <v>344</v>
      </c>
      <c r="F9" s="58" t="s">
        <v>345</v>
      </c>
      <c r="G9" s="75"/>
      <c r="H9" s="43" t="str">
        <f t="shared" ref="H9:H52" si="1">IF(P9="มส","มส",IF(P9="ร","ร",IF(P9="ผ","ผ",IF(P9="มผ","มผ",IF(G9&lt;=0,"-",IF(G9&lt;=49,"0",IF(G9&lt;=54,"1",IF(G9&lt;=59,"1.5",IF(G9&lt;=64,"2",IF(G9&lt;=69,"2.5",IF(G9&lt;=74,"3",IF(G9&lt;=79,"3.5",IF(G9&lt;=100,"4")))))))))))))</f>
        <v>-</v>
      </c>
      <c r="I9" s="35"/>
      <c r="J9" s="44" t="s">
        <v>21</v>
      </c>
      <c r="K9" s="45"/>
      <c r="L9" s="46">
        <f>S11</f>
        <v>0</v>
      </c>
      <c r="M9" s="47" t="s">
        <v>22</v>
      </c>
      <c r="N9" s="3"/>
      <c r="O9" s="3"/>
      <c r="P9" s="34"/>
      <c r="Q9" s="3" t="str">
        <f t="shared" si="0"/>
        <v>ชาย</v>
      </c>
      <c r="R9" s="53" t="s">
        <v>9</v>
      </c>
      <c r="S9" s="53">
        <f>SUM(K16:K25)</f>
        <v>0</v>
      </c>
      <c r="T9" s="53">
        <f>COUNTIFS($Q$8:$Q$59,"ชาย",$H$8:$H$59,4)</f>
        <v>0</v>
      </c>
      <c r="U9" s="53">
        <f>COUNTIFS($Q$8:$Q$59,"ชาย",$H$8:$H$59,3.5)</f>
        <v>0</v>
      </c>
      <c r="V9" s="53">
        <f>COUNTIFS($Q$8:$Q$59,"ชาย",$H$8:$H$59,3)</f>
        <v>0</v>
      </c>
      <c r="W9" s="53">
        <f>COUNTIFS($Q$8:$Q$59,"ชาย",$H$8:$H$59,2.5)</f>
        <v>0</v>
      </c>
      <c r="X9" s="53">
        <f>COUNTIFS($Q$8:$Q$59,"ชาย",$H$8:$H$59,2)</f>
        <v>0</v>
      </c>
      <c r="Y9" s="53">
        <f>COUNTIFS($Q$8:$Q$59,"ชาย",$H$8:$H$59,1.5)</f>
        <v>0</v>
      </c>
      <c r="Z9" s="53">
        <f>COUNTIFS($Q$8:$Q$59,"ชาย",$H$8:$H$59,1)</f>
        <v>0</v>
      </c>
      <c r="AA9" s="53">
        <f>COUNTIFS($Q$8:$Q$59,"ชาย",$H$8:$H$59,0)</f>
        <v>0</v>
      </c>
      <c r="AB9" s="53">
        <f>COUNTIFS($Q$8:$Q$59,"ชาย",$H$8:$H$59,"ร")</f>
        <v>0</v>
      </c>
      <c r="AC9" s="53">
        <f>COUNTIFS($Q$8:$Q$49,"ชาย",$H$8:$H$49,"มส")</f>
        <v>0</v>
      </c>
      <c r="AD9" s="53">
        <f>SUM(T9:AB9)</f>
        <v>0</v>
      </c>
      <c r="AE9" s="3" t="s">
        <v>24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7" ht="18" customHeight="1" x14ac:dyDescent="0.35">
      <c r="A10" s="3"/>
      <c r="B10" s="11">
        <v>3</v>
      </c>
      <c r="C10" s="55" t="s">
        <v>346</v>
      </c>
      <c r="D10" s="56" t="s">
        <v>241</v>
      </c>
      <c r="E10" s="57" t="s">
        <v>347</v>
      </c>
      <c r="F10" s="58" t="s">
        <v>348</v>
      </c>
      <c r="G10" s="75"/>
      <c r="H10" s="43" t="str">
        <f t="shared" si="1"/>
        <v>-</v>
      </c>
      <c r="I10" s="35"/>
      <c r="J10" s="48" t="s">
        <v>9</v>
      </c>
      <c r="K10" s="45">
        <f>S9+X26</f>
        <v>0</v>
      </c>
      <c r="L10" s="44" t="s">
        <v>22</v>
      </c>
      <c r="M10" s="49"/>
      <c r="N10" s="3"/>
      <c r="O10" s="3"/>
      <c r="P10" s="34"/>
      <c r="Q10" s="3" t="str">
        <f t="shared" si="0"/>
        <v>หญิง</v>
      </c>
      <c r="R10" s="53" t="s">
        <v>10</v>
      </c>
      <c r="S10" s="53">
        <f>SUM(L16:L25)</f>
        <v>0</v>
      </c>
      <c r="T10" s="53">
        <f>COUNTIFS($Q$8:$Q$59,"หญิง",$H$8:$H$59,4)</f>
        <v>0</v>
      </c>
      <c r="U10" s="53">
        <f>COUNTIFS($Q$8:$Q$59,"หญิง",$H$8:$H$59,3.5)</f>
        <v>0</v>
      </c>
      <c r="V10" s="53">
        <f>COUNTIFS($Q$8:$Q$59,"หญิง",$H$8:$H$59,3)</f>
        <v>0</v>
      </c>
      <c r="W10" s="53">
        <f>COUNTIFS($Q$8:$Q$59,"หญิง",$H$8:$H$59,2.5)</f>
        <v>0</v>
      </c>
      <c r="X10" s="53">
        <f>COUNTIFS($Q$8:$Q$59,"หญิง",$H$8:$H$59,2)</f>
        <v>0</v>
      </c>
      <c r="Y10" s="53">
        <f>COUNTIFS($Q$8:$Q$59,"หญิง",$H$8:$H$59,1.5)</f>
        <v>0</v>
      </c>
      <c r="Z10" s="53">
        <f>COUNTIFS($Q$8:$Q$59,"หญิง",$H$8:$H$59,1)</f>
        <v>0</v>
      </c>
      <c r="AA10" s="53">
        <f>COUNTIFS($Q$8:$Q$49,"หญิง",$H$8:$H$49,0)</f>
        <v>0</v>
      </c>
      <c r="AB10" s="53">
        <f>COUNTIFS($Q$8:$Q$59,"หญิง",$H$8:$H$59,"ร")</f>
        <v>0</v>
      </c>
      <c r="AC10" s="53">
        <f>COUNTIFS($Q$8:$Q$49,"หญิง",$H$8:$H$49,"มส")</f>
        <v>0</v>
      </c>
      <c r="AD10" s="53">
        <f>SUM(T10:AC10)</f>
        <v>0</v>
      </c>
      <c r="AE10" s="3" t="s">
        <v>25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7" ht="18" customHeight="1" x14ac:dyDescent="0.35">
      <c r="A11" s="3"/>
      <c r="B11" s="11">
        <v>4</v>
      </c>
      <c r="C11" s="55" t="s">
        <v>349</v>
      </c>
      <c r="D11" s="56" t="s">
        <v>2</v>
      </c>
      <c r="E11" s="57" t="s">
        <v>350</v>
      </c>
      <c r="F11" s="58" t="s">
        <v>351</v>
      </c>
      <c r="G11" s="75"/>
      <c r="H11" s="43" t="str">
        <f t="shared" si="1"/>
        <v>-</v>
      </c>
      <c r="I11" s="35"/>
      <c r="J11" s="48" t="s">
        <v>10</v>
      </c>
      <c r="K11" s="45">
        <f>S10+X27</f>
        <v>0</v>
      </c>
      <c r="L11" s="44" t="s">
        <v>22</v>
      </c>
      <c r="M11" s="49"/>
      <c r="N11" s="3"/>
      <c r="O11" s="3"/>
      <c r="P11" s="34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53" t="s">
        <v>18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168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7" ht="18" customHeight="1" x14ac:dyDescent="0.35">
      <c r="A12" s="3"/>
      <c r="B12" s="11">
        <v>5</v>
      </c>
      <c r="C12" s="55" t="s">
        <v>352</v>
      </c>
      <c r="D12" s="56" t="s">
        <v>2</v>
      </c>
      <c r="E12" s="57" t="s">
        <v>353</v>
      </c>
      <c r="F12" s="58" t="s">
        <v>354</v>
      </c>
      <c r="G12" s="75"/>
      <c r="H12" s="43" t="str">
        <f t="shared" si="1"/>
        <v>-</v>
      </c>
      <c r="I12" s="35"/>
      <c r="J12" s="44" t="s">
        <v>20</v>
      </c>
      <c r="K12" s="35"/>
      <c r="L12" s="36"/>
      <c r="M12" s="3"/>
      <c r="N12" s="3"/>
      <c r="O12" s="3"/>
      <c r="P12" s="34"/>
      <c r="Q12" s="3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7" ht="18" customHeight="1" x14ac:dyDescent="0.35">
      <c r="A13" s="3"/>
      <c r="B13" s="11">
        <v>6</v>
      </c>
      <c r="C13" s="55" t="s">
        <v>355</v>
      </c>
      <c r="D13" s="56" t="s">
        <v>2</v>
      </c>
      <c r="E13" s="57" t="s">
        <v>356</v>
      </c>
      <c r="F13" s="58" t="s">
        <v>357</v>
      </c>
      <c r="G13" s="75"/>
      <c r="H13" s="43" t="str">
        <f t="shared" si="1"/>
        <v>-</v>
      </c>
      <c r="I13" s="35"/>
      <c r="J13" s="36"/>
      <c r="K13" s="35"/>
      <c r="L13" s="36"/>
      <c r="M13" s="3"/>
      <c r="N13" s="3"/>
      <c r="O13" s="3"/>
      <c r="P13" s="34"/>
      <c r="Q13" s="3" t="str">
        <f t="shared" si="3"/>
        <v>ชาย</v>
      </c>
      <c r="R13" s="3"/>
      <c r="S13" s="9"/>
      <c r="T13" s="146" t="s">
        <v>88</v>
      </c>
      <c r="U13" s="146"/>
      <c r="V13" s="146"/>
      <c r="W13" s="147" t="s">
        <v>89</v>
      </c>
      <c r="X13" s="147"/>
      <c r="Y13" s="147"/>
      <c r="Z13" s="148" t="s">
        <v>90</v>
      </c>
      <c r="AA13" s="148"/>
      <c r="AB13" s="148"/>
      <c r="AC13" s="14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7" ht="18" customHeight="1" x14ac:dyDescent="0.35">
      <c r="A14" s="3"/>
      <c r="B14" s="11">
        <v>7</v>
      </c>
      <c r="C14" s="55" t="s">
        <v>358</v>
      </c>
      <c r="D14" s="56" t="s">
        <v>2</v>
      </c>
      <c r="E14" s="57" t="s">
        <v>359</v>
      </c>
      <c r="F14" s="58" t="s">
        <v>360</v>
      </c>
      <c r="G14" s="75"/>
      <c r="H14" s="43" t="str">
        <f t="shared" si="1"/>
        <v>-</v>
      </c>
      <c r="I14" s="35"/>
      <c r="J14" s="136" t="s">
        <v>8</v>
      </c>
      <c r="K14" s="136" t="s">
        <v>9</v>
      </c>
      <c r="L14" s="138" t="s">
        <v>10</v>
      </c>
      <c r="M14" s="50" t="s">
        <v>11</v>
      </c>
      <c r="N14" s="49"/>
      <c r="O14" s="49"/>
      <c r="P14" s="34"/>
      <c r="Q14" s="3" t="str">
        <f t="shared" si="3"/>
        <v>ชาย</v>
      </c>
      <c r="R14" s="3"/>
      <c r="S14" s="10" t="s">
        <v>22</v>
      </c>
      <c r="T14" s="149">
        <f>T11+U11+V11</f>
        <v>0</v>
      </c>
      <c r="U14" s="150"/>
      <c r="V14" s="150"/>
      <c r="W14" s="151">
        <f>W11+X11+Y11</f>
        <v>0</v>
      </c>
      <c r="X14" s="152"/>
      <c r="Y14" s="152"/>
      <c r="Z14" s="153">
        <f>Z11+AA11+AB11+AC11</f>
        <v>0</v>
      </c>
      <c r="AA14" s="153"/>
      <c r="AB14" s="153"/>
      <c r="AC14" s="15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7" ht="18" customHeight="1" x14ac:dyDescent="0.35">
      <c r="A15" s="3"/>
      <c r="B15" s="11">
        <v>8</v>
      </c>
      <c r="C15" s="55" t="s">
        <v>361</v>
      </c>
      <c r="D15" s="56" t="s">
        <v>2</v>
      </c>
      <c r="E15" s="57" t="s">
        <v>362</v>
      </c>
      <c r="F15" s="58" t="s">
        <v>363</v>
      </c>
      <c r="G15" s="75"/>
      <c r="H15" s="43" t="str">
        <f t="shared" si="1"/>
        <v>-</v>
      </c>
      <c r="I15" s="35"/>
      <c r="J15" s="137"/>
      <c r="K15" s="137"/>
      <c r="L15" s="139"/>
      <c r="M15" s="51" t="s">
        <v>12</v>
      </c>
      <c r="N15" s="49"/>
      <c r="O15" s="49"/>
      <c r="P15" s="34"/>
      <c r="Q15" s="3" t="str">
        <f t="shared" si="3"/>
        <v>ชาย</v>
      </c>
      <c r="R15" s="3"/>
      <c r="S15" s="10" t="s">
        <v>91</v>
      </c>
      <c r="T15" s="140" t="e">
        <f>T12+U12+V12</f>
        <v>#DIV/0!</v>
      </c>
      <c r="U15" s="141"/>
      <c r="V15" s="141"/>
      <c r="W15" s="142" t="e">
        <f>W12+X12+Y12</f>
        <v>#DIV/0!</v>
      </c>
      <c r="X15" s="143"/>
      <c r="Y15" s="143"/>
      <c r="Z15" s="144" t="e">
        <f>Z12+AA12+AB12+AC12</f>
        <v>#DIV/0!</v>
      </c>
      <c r="AA15" s="145"/>
      <c r="AB15" s="145"/>
      <c r="AC15" s="145"/>
      <c r="AD15" s="7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57" ht="18" customHeight="1" x14ac:dyDescent="0.35">
      <c r="A16" s="3"/>
      <c r="B16" s="11">
        <v>9</v>
      </c>
      <c r="C16" s="55" t="s">
        <v>364</v>
      </c>
      <c r="D16" s="56" t="s">
        <v>2</v>
      </c>
      <c r="E16" s="57" t="s">
        <v>365</v>
      </c>
      <c r="F16" s="58" t="s">
        <v>366</v>
      </c>
      <c r="G16" s="75"/>
      <c r="H16" s="43" t="str">
        <f t="shared" si="1"/>
        <v>-</v>
      </c>
      <c r="I16" s="35"/>
      <c r="J16" s="52">
        <v>4</v>
      </c>
      <c r="K16" s="11">
        <f>T9</f>
        <v>0</v>
      </c>
      <c r="L16" s="10">
        <f>T10</f>
        <v>0</v>
      </c>
      <c r="M16" s="125">
        <f>L18+L17+L16+K16+K17+K18</f>
        <v>0</v>
      </c>
      <c r="N16" s="3"/>
      <c r="O16" s="3"/>
      <c r="P16" s="34"/>
      <c r="Q16" s="3" t="str">
        <f t="shared" si="3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3" ht="18" customHeight="1" x14ac:dyDescent="0.35">
      <c r="A17" s="3"/>
      <c r="B17" s="11">
        <v>10</v>
      </c>
      <c r="C17" s="55" t="s">
        <v>367</v>
      </c>
      <c r="D17" s="56" t="s">
        <v>2</v>
      </c>
      <c r="E17" s="57" t="s">
        <v>368</v>
      </c>
      <c r="F17" s="58" t="s">
        <v>369</v>
      </c>
      <c r="G17" s="75"/>
      <c r="H17" s="43" t="str">
        <f t="shared" si="1"/>
        <v>-</v>
      </c>
      <c r="I17" s="35"/>
      <c r="J17" s="52">
        <v>3.5</v>
      </c>
      <c r="K17" s="11">
        <f>U9</f>
        <v>0</v>
      </c>
      <c r="L17" s="10">
        <f>U10</f>
        <v>0</v>
      </c>
      <c r="M17" s="126"/>
      <c r="N17" s="3"/>
      <c r="O17" s="3"/>
      <c r="P17" s="34"/>
      <c r="Q17" s="3" t="str">
        <f t="shared" si="3"/>
        <v>ชาย</v>
      </c>
      <c r="R17" s="3"/>
      <c r="S17" s="154" t="s">
        <v>92</v>
      </c>
      <c r="T17" s="154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3" ht="18" customHeight="1" x14ac:dyDescent="0.35">
      <c r="A18" s="3"/>
      <c r="B18" s="11">
        <v>11</v>
      </c>
      <c r="C18" s="55" t="s">
        <v>370</v>
      </c>
      <c r="D18" s="56" t="s">
        <v>2</v>
      </c>
      <c r="E18" s="57" t="s">
        <v>371</v>
      </c>
      <c r="F18" s="58" t="s">
        <v>372</v>
      </c>
      <c r="G18" s="75"/>
      <c r="H18" s="43" t="str">
        <f t="shared" si="1"/>
        <v>-</v>
      </c>
      <c r="I18" s="35"/>
      <c r="J18" s="52">
        <v>3</v>
      </c>
      <c r="K18" s="11">
        <f>V9</f>
        <v>0</v>
      </c>
      <c r="L18" s="10">
        <f>V10</f>
        <v>0</v>
      </c>
      <c r="M18" s="127"/>
      <c r="N18" s="3"/>
      <c r="O18" s="3"/>
      <c r="P18" s="34"/>
      <c r="Q18" s="3" t="str">
        <f t="shared" si="3"/>
        <v>ชาย</v>
      </c>
      <c r="R18" s="3"/>
      <c r="S18" s="156" t="s">
        <v>39</v>
      </c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3" ht="18" customHeight="1" x14ac:dyDescent="0.35">
      <c r="A19" s="3"/>
      <c r="B19" s="11">
        <v>12</v>
      </c>
      <c r="C19" s="55" t="s">
        <v>373</v>
      </c>
      <c r="D19" s="56" t="s">
        <v>2</v>
      </c>
      <c r="E19" s="57" t="s">
        <v>374</v>
      </c>
      <c r="F19" s="58" t="s">
        <v>375</v>
      </c>
      <c r="G19" s="75"/>
      <c r="H19" s="43" t="str">
        <f t="shared" si="1"/>
        <v>-</v>
      </c>
      <c r="I19" s="35"/>
      <c r="J19" s="54">
        <v>2.5</v>
      </c>
      <c r="K19" s="11">
        <f>W9</f>
        <v>0</v>
      </c>
      <c r="L19" s="10">
        <f>W10</f>
        <v>0</v>
      </c>
      <c r="M19" s="125">
        <f>L22+K22+L21+K20+K19+L19+L20+K21</f>
        <v>0</v>
      </c>
      <c r="N19" s="3"/>
      <c r="O19" s="3"/>
      <c r="P19" s="34"/>
      <c r="Q19" s="3" t="str">
        <f t="shared" si="3"/>
        <v>ชาย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13</v>
      </c>
      <c r="AC19" s="10" t="s">
        <v>19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3" ht="18" customHeight="1" x14ac:dyDescent="0.35">
      <c r="A20" s="3"/>
      <c r="B20" s="11">
        <v>13</v>
      </c>
      <c r="C20" s="55" t="s">
        <v>376</v>
      </c>
      <c r="D20" s="56" t="s">
        <v>2</v>
      </c>
      <c r="E20" s="57" t="s">
        <v>377</v>
      </c>
      <c r="F20" s="58" t="s">
        <v>378</v>
      </c>
      <c r="G20" s="75"/>
      <c r="H20" s="43" t="str">
        <f t="shared" si="1"/>
        <v>-</v>
      </c>
      <c r="I20" s="35"/>
      <c r="J20" s="54">
        <v>2</v>
      </c>
      <c r="K20" s="11">
        <f>X9</f>
        <v>0</v>
      </c>
      <c r="L20" s="10">
        <f>X10</f>
        <v>0</v>
      </c>
      <c r="M20" s="126"/>
      <c r="N20" s="3"/>
      <c r="O20" s="3"/>
      <c r="P20" s="34"/>
      <c r="Q20" s="3" t="str">
        <f t="shared" si="3"/>
        <v>ชาย</v>
      </c>
      <c r="R20" s="3"/>
      <c r="S20" s="10" t="s">
        <v>93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3" ht="18" customHeight="1" x14ac:dyDescent="0.35">
      <c r="A21" s="3"/>
      <c r="B21" s="11">
        <v>14</v>
      </c>
      <c r="C21" s="55" t="s">
        <v>379</v>
      </c>
      <c r="D21" s="56" t="s">
        <v>2</v>
      </c>
      <c r="E21" s="57" t="s">
        <v>380</v>
      </c>
      <c r="F21" s="58" t="s">
        <v>171</v>
      </c>
      <c r="G21" s="75"/>
      <c r="H21" s="43" t="str">
        <f t="shared" si="1"/>
        <v>-</v>
      </c>
      <c r="I21" s="35"/>
      <c r="J21" s="54">
        <v>1.5</v>
      </c>
      <c r="K21" s="11">
        <f>Y9</f>
        <v>0</v>
      </c>
      <c r="L21" s="10">
        <f>Y10</f>
        <v>0</v>
      </c>
      <c r="M21" s="126"/>
      <c r="N21" s="3"/>
      <c r="O21" s="3"/>
      <c r="P21" s="34"/>
      <c r="Q21" s="3" t="str">
        <f t="shared" si="3"/>
        <v>ชาย</v>
      </c>
      <c r="R21" s="3"/>
      <c r="S21" s="10" t="s">
        <v>91</v>
      </c>
      <c r="T21" s="40" t="e">
        <f>T12</f>
        <v>#DIV/0!</v>
      </c>
      <c r="U21" s="40" t="e">
        <f t="shared" si="4"/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3" ht="18" customHeight="1" x14ac:dyDescent="0.35">
      <c r="A22" s="3"/>
      <c r="B22" s="11">
        <v>15</v>
      </c>
      <c r="C22" s="55" t="s">
        <v>381</v>
      </c>
      <c r="D22" s="56" t="s">
        <v>2</v>
      </c>
      <c r="E22" s="57" t="s">
        <v>272</v>
      </c>
      <c r="F22" s="58" t="s">
        <v>382</v>
      </c>
      <c r="G22" s="75"/>
      <c r="H22" s="43" t="str">
        <f t="shared" si="1"/>
        <v>-</v>
      </c>
      <c r="I22" s="35"/>
      <c r="J22" s="54">
        <v>1</v>
      </c>
      <c r="K22" s="11">
        <f>Z9</f>
        <v>0</v>
      </c>
      <c r="L22" s="10">
        <f>Z10</f>
        <v>0</v>
      </c>
      <c r="M22" s="127"/>
      <c r="N22" s="3"/>
      <c r="O22" s="3"/>
      <c r="P22" s="34"/>
      <c r="Q22" s="3" t="str">
        <f t="shared" si="3"/>
        <v>ชาย</v>
      </c>
      <c r="R22" s="3"/>
      <c r="S22" s="74" t="s">
        <v>94</v>
      </c>
      <c r="T22" s="155" t="e">
        <f>T15</f>
        <v>#DIV/0!</v>
      </c>
      <c r="U22" s="125"/>
      <c r="V22" s="125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3" ht="18" customHeight="1" x14ac:dyDescent="0.35">
      <c r="A23" s="3"/>
      <c r="B23" s="11">
        <v>16</v>
      </c>
      <c r="C23" s="55" t="s">
        <v>383</v>
      </c>
      <c r="D23" s="56" t="s">
        <v>3</v>
      </c>
      <c r="E23" s="57" t="s">
        <v>384</v>
      </c>
      <c r="F23" s="58" t="s">
        <v>385</v>
      </c>
      <c r="G23" s="75"/>
      <c r="H23" s="43" t="str">
        <f t="shared" si="1"/>
        <v>-</v>
      </c>
      <c r="I23" s="35"/>
      <c r="J23" s="54">
        <v>0</v>
      </c>
      <c r="K23" s="11">
        <f>AA9</f>
        <v>0</v>
      </c>
      <c r="L23" s="10">
        <f>AA10</f>
        <v>0</v>
      </c>
      <c r="M23" s="125">
        <f>L25+K24+K23+L23+L24+K25</f>
        <v>0</v>
      </c>
      <c r="N23" s="3"/>
      <c r="O23" s="3"/>
      <c r="P23" s="34"/>
      <c r="Q23" s="3" t="str">
        <f t="shared" si="3"/>
        <v>หญิง</v>
      </c>
      <c r="R23" s="3"/>
      <c r="S23" s="165" t="s">
        <v>36</v>
      </c>
      <c r="T23" s="165"/>
      <c r="U23" s="158" t="e">
        <f>AF10</f>
        <v>#DIV/0!</v>
      </c>
      <c r="V23" s="159"/>
      <c r="W23" s="166" t="s">
        <v>95</v>
      </c>
      <c r="X23" s="167"/>
      <c r="Y23" s="168"/>
      <c r="Z23" s="160" t="e">
        <f>AF9</f>
        <v>#DIV/0!</v>
      </c>
      <c r="AA23" s="161"/>
      <c r="AB23" s="161"/>
      <c r="AC23" s="161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3" ht="18" customHeight="1" x14ac:dyDescent="0.35">
      <c r="A24" s="3"/>
      <c r="B24" s="11">
        <v>17</v>
      </c>
      <c r="C24" s="55" t="s">
        <v>386</v>
      </c>
      <c r="D24" s="56" t="s">
        <v>3</v>
      </c>
      <c r="E24" s="57" t="s">
        <v>387</v>
      </c>
      <c r="F24" s="58" t="s">
        <v>388</v>
      </c>
      <c r="G24" s="75"/>
      <c r="H24" s="43" t="str">
        <f t="shared" si="1"/>
        <v>-</v>
      </c>
      <c r="I24" s="35"/>
      <c r="J24" s="52" t="s">
        <v>13</v>
      </c>
      <c r="K24" s="11">
        <f>AB9</f>
        <v>0</v>
      </c>
      <c r="L24" s="10">
        <f>AB10</f>
        <v>0</v>
      </c>
      <c r="M24" s="126"/>
      <c r="N24" s="3"/>
      <c r="O24" s="3"/>
      <c r="P24" s="34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3" ht="18" customHeight="1" x14ac:dyDescent="0.35">
      <c r="A25" s="3"/>
      <c r="B25" s="11">
        <v>18</v>
      </c>
      <c r="C25" s="55" t="s">
        <v>389</v>
      </c>
      <c r="D25" s="56" t="s">
        <v>3</v>
      </c>
      <c r="E25" s="57" t="s">
        <v>307</v>
      </c>
      <c r="F25" s="58" t="s">
        <v>390</v>
      </c>
      <c r="G25" s="75"/>
      <c r="H25" s="43" t="str">
        <f t="shared" si="1"/>
        <v>-</v>
      </c>
      <c r="I25" s="35"/>
      <c r="J25" s="52" t="s">
        <v>14</v>
      </c>
      <c r="K25" s="11">
        <f>AC9</f>
        <v>0</v>
      </c>
      <c r="L25" s="10">
        <f>AC10</f>
        <v>0</v>
      </c>
      <c r="M25" s="127"/>
      <c r="N25" s="3"/>
      <c r="O25" s="3"/>
      <c r="P25" s="34"/>
      <c r="Q25" s="3" t="str">
        <f t="shared" si="3"/>
        <v>หญิง</v>
      </c>
      <c r="R25" s="3"/>
      <c r="S25" s="104" t="s">
        <v>109</v>
      </c>
      <c r="T25" s="104" t="s">
        <v>212</v>
      </c>
      <c r="U25" s="104" t="s">
        <v>91</v>
      </c>
      <c r="V25" s="104" t="s">
        <v>213</v>
      </c>
      <c r="W25" s="104" t="s">
        <v>91</v>
      </c>
      <c r="X25" s="104" t="s">
        <v>18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3" ht="18" customHeight="1" x14ac:dyDescent="0.35">
      <c r="A26" s="3"/>
      <c r="B26" s="11">
        <v>19</v>
      </c>
      <c r="C26" s="55" t="s">
        <v>391</v>
      </c>
      <c r="D26" s="56" t="s">
        <v>3</v>
      </c>
      <c r="E26" s="57" t="s">
        <v>392</v>
      </c>
      <c r="F26" s="58" t="s">
        <v>393</v>
      </c>
      <c r="G26" s="75"/>
      <c r="H26" s="43" t="str">
        <f t="shared" si="1"/>
        <v>-</v>
      </c>
      <c r="I26" s="35"/>
      <c r="J26" s="52" t="s">
        <v>222</v>
      </c>
      <c r="K26" s="11">
        <f>T26</f>
        <v>0</v>
      </c>
      <c r="L26" s="112">
        <f>T27</f>
        <v>0</v>
      </c>
      <c r="M26" s="105">
        <f>T28</f>
        <v>0</v>
      </c>
      <c r="N26" s="3"/>
      <c r="O26" s="3"/>
      <c r="P26" s="34"/>
      <c r="Q26" s="3" t="str">
        <f t="shared" si="3"/>
        <v>หญิง</v>
      </c>
      <c r="R26" s="3"/>
      <c r="S26" s="105" t="s">
        <v>9</v>
      </c>
      <c r="T26" s="105">
        <f>COUNTIFS($Q$8:$Q$59,"ชาย",$H$8:$H$59,"ผ")</f>
        <v>0</v>
      </c>
      <c r="U26" s="105" t="e">
        <f>(T26*100)/X26</f>
        <v>#DIV/0!</v>
      </c>
      <c r="V26" s="105">
        <f>COUNTIFS($Q$8:$Q$59,"ชาย",$H$8:$H$59,"มผ")</f>
        <v>0</v>
      </c>
      <c r="W26" s="105" t="e">
        <f>(V26*100)/X26</f>
        <v>#DIV/0!</v>
      </c>
      <c r="X26" s="105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18" customHeight="1" x14ac:dyDescent="0.35">
      <c r="A27" s="3"/>
      <c r="B27" s="11">
        <v>20</v>
      </c>
      <c r="C27" s="55" t="s">
        <v>394</v>
      </c>
      <c r="D27" s="56" t="s">
        <v>3</v>
      </c>
      <c r="E27" s="57" t="s">
        <v>98</v>
      </c>
      <c r="F27" s="58" t="s">
        <v>395</v>
      </c>
      <c r="G27" s="75"/>
      <c r="H27" s="43" t="str">
        <f t="shared" si="1"/>
        <v>-</v>
      </c>
      <c r="I27" s="35"/>
      <c r="J27" s="52" t="s">
        <v>221</v>
      </c>
      <c r="K27" s="11">
        <f>V26</f>
        <v>0</v>
      </c>
      <c r="L27" s="112">
        <f>V27</f>
        <v>0</v>
      </c>
      <c r="M27" s="105">
        <f>V28</f>
        <v>0</v>
      </c>
      <c r="N27" s="3"/>
      <c r="O27" s="3"/>
      <c r="P27" s="34"/>
      <c r="Q27" s="3" t="str">
        <f t="shared" si="3"/>
        <v>หญิง</v>
      </c>
      <c r="R27" s="3"/>
      <c r="S27" s="105" t="s">
        <v>10</v>
      </c>
      <c r="T27" s="105">
        <f>COUNTIFS($Q$8:$Q$59,"หญิง",$H$8:$H$59,"ผ")</f>
        <v>0</v>
      </c>
      <c r="U27" s="105" t="e">
        <f>(T27*100)/X27</f>
        <v>#DIV/0!</v>
      </c>
      <c r="V27" s="105">
        <f>COUNTIFS($Q$8:$Q$59,"หญิง",$H$8:$H$59,"มผ")</f>
        <v>0</v>
      </c>
      <c r="W27" s="105" t="e">
        <f>(V27*100)/X27</f>
        <v>#DIV/0!</v>
      </c>
      <c r="X27" s="105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ht="18" customHeight="1" x14ac:dyDescent="0.35">
      <c r="A28" s="3"/>
      <c r="B28" s="11">
        <v>21</v>
      </c>
      <c r="C28" s="55" t="s">
        <v>396</v>
      </c>
      <c r="D28" s="56" t="s">
        <v>3</v>
      </c>
      <c r="E28" s="57" t="s">
        <v>397</v>
      </c>
      <c r="F28" s="58" t="s">
        <v>211</v>
      </c>
      <c r="G28" s="75"/>
      <c r="H28" s="43" t="str">
        <f t="shared" si="1"/>
        <v>-</v>
      </c>
      <c r="I28" s="35"/>
      <c r="J28" s="36"/>
      <c r="L28" s="36"/>
      <c r="M28" s="3"/>
      <c r="N28" s="3"/>
      <c r="O28" s="3"/>
      <c r="P28" s="34"/>
      <c r="Q28" s="3" t="str">
        <f t="shared" si="3"/>
        <v>หญิง</v>
      </c>
      <c r="R28" s="3"/>
      <c r="S28" s="105" t="s">
        <v>18</v>
      </c>
      <c r="T28" s="105">
        <f>SUM(T26:T27)</f>
        <v>0</v>
      </c>
      <c r="U28" s="105" t="e">
        <f>(T28*100)/X28</f>
        <v>#DIV/0!</v>
      </c>
      <c r="V28" s="105">
        <f>SUM(V26:V27)</f>
        <v>0</v>
      </c>
      <c r="W28" s="105" t="e">
        <f>(V28*100)/X28</f>
        <v>#DIV/0!</v>
      </c>
      <c r="X28" s="105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ht="18" customHeight="1" x14ac:dyDescent="0.35">
      <c r="A29" s="3"/>
      <c r="B29" s="11">
        <v>22</v>
      </c>
      <c r="C29" s="55" t="s">
        <v>398</v>
      </c>
      <c r="D29" s="56" t="s">
        <v>3</v>
      </c>
      <c r="E29" s="57" t="s">
        <v>399</v>
      </c>
      <c r="F29" s="58" t="s">
        <v>400</v>
      </c>
      <c r="G29" s="75"/>
      <c r="H29" s="43" t="str">
        <f t="shared" si="1"/>
        <v>-</v>
      </c>
      <c r="I29" s="35"/>
      <c r="J29" s="36"/>
      <c r="L29" s="36"/>
      <c r="M29" s="3"/>
      <c r="N29" s="3"/>
      <c r="O29" s="3"/>
      <c r="P29" s="34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3" ht="18" customHeight="1" x14ac:dyDescent="0.35">
      <c r="A30" s="3"/>
      <c r="B30" s="11">
        <v>23</v>
      </c>
      <c r="C30" s="55" t="s">
        <v>401</v>
      </c>
      <c r="D30" s="56" t="s">
        <v>3</v>
      </c>
      <c r="E30" s="57" t="s">
        <v>402</v>
      </c>
      <c r="F30" s="58" t="s">
        <v>403</v>
      </c>
      <c r="G30" s="75"/>
      <c r="H30" s="43" t="str">
        <f t="shared" si="1"/>
        <v>-</v>
      </c>
      <c r="I30" s="35"/>
      <c r="J30" s="36"/>
      <c r="K30" s="71" t="str">
        <f>กรอกข้อมูล!C5</f>
        <v>(นางสาววิภาวรรณ  ขันพระแสง)</v>
      </c>
      <c r="L30" s="36"/>
      <c r="M30" s="3"/>
      <c r="N30" s="3"/>
      <c r="O30" s="3"/>
      <c r="P30" s="34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3" ht="18" customHeight="1" x14ac:dyDescent="0.35">
      <c r="A31" s="3"/>
      <c r="B31" s="11">
        <v>24</v>
      </c>
      <c r="C31" s="55" t="s">
        <v>404</v>
      </c>
      <c r="D31" s="56" t="s">
        <v>3</v>
      </c>
      <c r="E31" s="57" t="s">
        <v>405</v>
      </c>
      <c r="F31" s="58" t="s">
        <v>406</v>
      </c>
      <c r="G31" s="75"/>
      <c r="H31" s="43" t="str">
        <f t="shared" si="1"/>
        <v>-</v>
      </c>
      <c r="I31" s="35"/>
      <c r="J31" s="36"/>
      <c r="K31" s="35"/>
      <c r="L31" s="36"/>
      <c r="M31" s="3"/>
      <c r="N31" s="3"/>
      <c r="O31" s="3"/>
      <c r="P31" s="34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3" ht="18" customHeight="1" x14ac:dyDescent="0.35">
      <c r="A32" s="3"/>
      <c r="B32" s="11">
        <v>25</v>
      </c>
      <c r="C32" s="55" t="s">
        <v>407</v>
      </c>
      <c r="D32" s="56" t="s">
        <v>3</v>
      </c>
      <c r="E32" s="57" t="s">
        <v>408</v>
      </c>
      <c r="F32" s="58" t="s">
        <v>409</v>
      </c>
      <c r="G32" s="75"/>
      <c r="H32" s="43" t="str">
        <f t="shared" si="1"/>
        <v>-</v>
      </c>
      <c r="I32" s="35"/>
      <c r="J32" s="36"/>
      <c r="K32" s="35"/>
      <c r="L32" s="36"/>
      <c r="M32" s="3"/>
      <c r="N32" s="3"/>
      <c r="O32" s="3"/>
      <c r="P32" s="34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35">
      <c r="A33" s="3"/>
      <c r="B33" s="11">
        <v>26</v>
      </c>
      <c r="C33" s="55" t="s">
        <v>410</v>
      </c>
      <c r="D33" s="56" t="s">
        <v>3</v>
      </c>
      <c r="E33" s="57" t="s">
        <v>101</v>
      </c>
      <c r="F33" s="58" t="s">
        <v>411</v>
      </c>
      <c r="G33" s="75"/>
      <c r="H33" s="43" t="str">
        <f t="shared" si="1"/>
        <v>-</v>
      </c>
      <c r="I33" s="35"/>
      <c r="J33" s="36"/>
      <c r="K33" s="35"/>
      <c r="L33" s="36"/>
      <c r="M33" s="3"/>
      <c r="N33" s="3"/>
      <c r="O33" s="3"/>
      <c r="P33" s="34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35">
      <c r="A34" s="3"/>
      <c r="B34" s="11">
        <v>27</v>
      </c>
      <c r="C34" s="55" t="s">
        <v>412</v>
      </c>
      <c r="D34" s="56" t="s">
        <v>3</v>
      </c>
      <c r="E34" s="57" t="s">
        <v>413</v>
      </c>
      <c r="F34" s="58" t="s">
        <v>414</v>
      </c>
      <c r="G34" s="75"/>
      <c r="H34" s="43" t="str">
        <f t="shared" si="1"/>
        <v>-</v>
      </c>
      <c r="I34" s="36"/>
      <c r="J34" s="36"/>
      <c r="K34" s="36"/>
      <c r="L34" s="36"/>
      <c r="M34" s="3"/>
      <c r="N34" s="3"/>
      <c r="O34" s="3"/>
      <c r="P34" s="34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35">
      <c r="A35" s="3"/>
      <c r="B35" s="11">
        <v>28</v>
      </c>
      <c r="C35" s="55" t="s">
        <v>415</v>
      </c>
      <c r="D35" s="56" t="s">
        <v>3</v>
      </c>
      <c r="E35" s="57" t="s">
        <v>416</v>
      </c>
      <c r="F35" s="58" t="s">
        <v>417</v>
      </c>
      <c r="G35" s="75"/>
      <c r="H35" s="43" t="str">
        <f t="shared" si="1"/>
        <v>-</v>
      </c>
      <c r="I35" s="36"/>
      <c r="J35" s="36"/>
      <c r="K35" s="36"/>
      <c r="L35" s="36"/>
      <c r="M35" s="3"/>
      <c r="N35" s="3"/>
      <c r="O35" s="3"/>
      <c r="P35" s="34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35">
      <c r="A36" s="3"/>
      <c r="B36" s="11">
        <v>29</v>
      </c>
      <c r="C36" s="55" t="s">
        <v>418</v>
      </c>
      <c r="D36" s="56" t="s">
        <v>3</v>
      </c>
      <c r="E36" s="57" t="s">
        <v>419</v>
      </c>
      <c r="F36" s="58" t="s">
        <v>420</v>
      </c>
      <c r="G36" s="75"/>
      <c r="H36" s="43" t="str">
        <f t="shared" si="1"/>
        <v>-</v>
      </c>
      <c r="I36" s="36"/>
      <c r="J36" s="36"/>
      <c r="K36" s="36"/>
      <c r="L36" s="36"/>
      <c r="M36" s="3"/>
      <c r="N36" s="3"/>
      <c r="O36" s="3"/>
      <c r="P36" s="34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35">
      <c r="A37" s="3"/>
      <c r="B37" s="11">
        <v>30</v>
      </c>
      <c r="C37" s="55" t="s">
        <v>421</v>
      </c>
      <c r="D37" s="56" t="s">
        <v>3</v>
      </c>
      <c r="E37" s="57" t="s">
        <v>422</v>
      </c>
      <c r="F37" s="58" t="s">
        <v>423</v>
      </c>
      <c r="G37" s="75"/>
      <c r="H37" s="43" t="str">
        <f t="shared" si="1"/>
        <v>-</v>
      </c>
      <c r="I37" s="36"/>
      <c r="J37" s="36"/>
      <c r="K37" s="36"/>
      <c r="L37" s="36"/>
      <c r="M37" s="3"/>
      <c r="N37" s="3"/>
      <c r="O37" s="3"/>
      <c r="P37" s="34"/>
      <c r="Q37" s="3" t="str">
        <f t="shared" si="3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35">
      <c r="A38" s="3"/>
      <c r="B38" s="78">
        <v>31</v>
      </c>
      <c r="C38" s="55" t="s">
        <v>424</v>
      </c>
      <c r="D38" s="56" t="s">
        <v>3</v>
      </c>
      <c r="E38" s="57" t="s">
        <v>425</v>
      </c>
      <c r="F38" s="58" t="s">
        <v>426</v>
      </c>
      <c r="G38" s="75"/>
      <c r="H38" s="43" t="str">
        <f t="shared" si="1"/>
        <v>-</v>
      </c>
      <c r="I38" s="3"/>
      <c r="J38" s="3"/>
      <c r="K38" s="3"/>
      <c r="L38" s="3"/>
      <c r="M38" s="3"/>
      <c r="N38" s="3"/>
      <c r="O38" s="3"/>
      <c r="P38" s="34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35">
      <c r="A39" s="3"/>
      <c r="B39" s="78">
        <v>32</v>
      </c>
      <c r="C39" s="59" t="s">
        <v>427</v>
      </c>
      <c r="D39" s="56" t="s">
        <v>3</v>
      </c>
      <c r="E39" s="60" t="s">
        <v>428</v>
      </c>
      <c r="F39" s="61" t="s">
        <v>429</v>
      </c>
      <c r="G39" s="75"/>
      <c r="H39" s="43" t="str">
        <f t="shared" si="1"/>
        <v>-</v>
      </c>
      <c r="I39" s="3"/>
      <c r="J39" s="3"/>
      <c r="K39" s="3"/>
      <c r="L39" s="3"/>
      <c r="M39" s="3"/>
      <c r="N39" s="3"/>
      <c r="O39" s="3"/>
      <c r="P39" s="34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35">
      <c r="A40" s="3"/>
      <c r="B40" s="78">
        <v>33</v>
      </c>
      <c r="C40" s="55" t="s">
        <v>430</v>
      </c>
      <c r="D40" s="56" t="s">
        <v>3</v>
      </c>
      <c r="E40" s="57" t="s">
        <v>431</v>
      </c>
      <c r="F40" s="58" t="s">
        <v>432</v>
      </c>
      <c r="G40" s="75"/>
      <c r="H40" s="43" t="str">
        <f t="shared" si="1"/>
        <v>-</v>
      </c>
      <c r="I40" s="3"/>
      <c r="J40" s="3"/>
      <c r="K40" s="3"/>
      <c r="L40" s="3"/>
      <c r="M40" s="3"/>
      <c r="N40" s="3"/>
      <c r="O40" s="3"/>
      <c r="P40" s="34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35">
      <c r="A41" s="3"/>
      <c r="B41" s="78">
        <v>34</v>
      </c>
      <c r="C41" s="59" t="s">
        <v>433</v>
      </c>
      <c r="D41" s="56" t="s">
        <v>3</v>
      </c>
      <c r="E41" s="60" t="s">
        <v>434</v>
      </c>
      <c r="F41" s="61" t="s">
        <v>435</v>
      </c>
      <c r="G41" s="75"/>
      <c r="H41" s="43" t="str">
        <f t="shared" si="1"/>
        <v>-</v>
      </c>
      <c r="I41" s="3"/>
      <c r="J41" s="3"/>
      <c r="K41" s="3"/>
      <c r="L41" s="3"/>
      <c r="M41" s="3"/>
      <c r="N41" s="3"/>
      <c r="O41" s="3"/>
      <c r="P41" s="34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35">
      <c r="A42" s="3"/>
      <c r="B42" s="78">
        <v>35</v>
      </c>
      <c r="C42" s="55"/>
      <c r="D42" s="56"/>
      <c r="E42" s="57"/>
      <c r="F42" s="58"/>
      <c r="G42" s="75"/>
      <c r="H42" s="43" t="str">
        <f t="shared" si="1"/>
        <v>-</v>
      </c>
      <c r="I42" s="3"/>
      <c r="J42" s="3"/>
      <c r="K42" s="3"/>
      <c r="L42" s="3"/>
      <c r="M42" s="3"/>
      <c r="N42" s="3"/>
      <c r="O42" s="3"/>
      <c r="P42" s="34"/>
      <c r="Q42" s="3" t="b">
        <f t="shared" si="3"/>
        <v>0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35">
      <c r="A43" s="3"/>
      <c r="B43" s="78">
        <v>36</v>
      </c>
      <c r="C43" s="59"/>
      <c r="D43" s="56"/>
      <c r="E43" s="60"/>
      <c r="F43" s="61"/>
      <c r="G43" s="75"/>
      <c r="H43" s="43" t="str">
        <f t="shared" si="1"/>
        <v>-</v>
      </c>
      <c r="I43" s="3"/>
      <c r="J43" s="3"/>
      <c r="K43" s="3"/>
      <c r="L43" s="3"/>
      <c r="M43" s="3"/>
      <c r="N43" s="3"/>
      <c r="O43" s="3"/>
      <c r="P43" s="34"/>
      <c r="Q43" s="3" t="b">
        <f t="shared" si="3"/>
        <v>0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35">
      <c r="A44" s="3"/>
      <c r="B44" s="78">
        <v>37</v>
      </c>
      <c r="C44" s="55"/>
      <c r="D44" s="56"/>
      <c r="E44" s="57"/>
      <c r="F44" s="58"/>
      <c r="G44" s="75"/>
      <c r="H44" s="43" t="str">
        <f t="shared" si="1"/>
        <v>-</v>
      </c>
      <c r="I44" s="3"/>
      <c r="J44" s="3"/>
      <c r="K44" s="3"/>
      <c r="L44" s="3"/>
      <c r="M44" s="3"/>
      <c r="N44" s="3"/>
      <c r="O44" s="3"/>
      <c r="P44" s="34"/>
      <c r="Q44" s="3" t="b">
        <f t="shared" si="3"/>
        <v>0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35">
      <c r="A45" s="3"/>
      <c r="B45" s="78">
        <v>38</v>
      </c>
      <c r="C45" s="59"/>
      <c r="D45" s="56"/>
      <c r="E45" s="60"/>
      <c r="F45" s="61"/>
      <c r="G45" s="75"/>
      <c r="H45" s="43" t="str">
        <f t="shared" si="1"/>
        <v>-</v>
      </c>
      <c r="I45" s="3"/>
      <c r="J45" s="3"/>
      <c r="K45" s="3"/>
      <c r="L45" s="3"/>
      <c r="M45" s="3"/>
      <c r="N45" s="3"/>
      <c r="O45" s="3"/>
      <c r="P45" s="34"/>
      <c r="Q45" s="3" t="b">
        <f t="shared" si="3"/>
        <v>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35">
      <c r="A46" s="3"/>
      <c r="B46" s="78">
        <v>39</v>
      </c>
      <c r="C46" s="55"/>
      <c r="D46" s="56"/>
      <c r="E46" s="57"/>
      <c r="F46" s="58"/>
      <c r="G46" s="75"/>
      <c r="H46" s="43" t="str">
        <f t="shared" si="1"/>
        <v>-</v>
      </c>
      <c r="I46" s="3"/>
      <c r="J46" s="3"/>
      <c r="K46" s="3"/>
      <c r="L46" s="3"/>
      <c r="M46" s="3"/>
      <c r="N46" s="3"/>
      <c r="O46" s="3"/>
      <c r="P46" s="34"/>
      <c r="Q46" s="3" t="b">
        <f t="shared" si="3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35">
      <c r="A47" s="3"/>
      <c r="B47" s="78">
        <v>40</v>
      </c>
      <c r="C47" s="59"/>
      <c r="D47" s="56"/>
      <c r="E47" s="60"/>
      <c r="F47" s="61"/>
      <c r="G47" s="75"/>
      <c r="H47" s="43" t="str">
        <f t="shared" si="1"/>
        <v>-</v>
      </c>
      <c r="I47" s="3"/>
      <c r="J47" s="3"/>
      <c r="K47" s="3"/>
      <c r="L47" s="3"/>
      <c r="M47" s="3"/>
      <c r="N47" s="3"/>
      <c r="O47" s="3"/>
      <c r="P47" s="34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35">
      <c r="A48" s="3"/>
      <c r="B48" s="78">
        <v>41</v>
      </c>
      <c r="C48" s="55"/>
      <c r="D48" s="56"/>
      <c r="E48" s="57"/>
      <c r="F48" s="58"/>
      <c r="G48" s="75"/>
      <c r="H48" s="43" t="str">
        <f t="shared" si="1"/>
        <v>-</v>
      </c>
      <c r="I48" s="3"/>
      <c r="J48" s="3"/>
      <c r="K48" s="3"/>
      <c r="L48" s="3"/>
      <c r="M48" s="3"/>
      <c r="N48" s="3"/>
      <c r="O48" s="3"/>
      <c r="P48" s="34"/>
      <c r="Q48" s="3" t="b">
        <f t="shared" si="3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 x14ac:dyDescent="0.35">
      <c r="A49" s="3"/>
      <c r="B49" s="97">
        <v>42</v>
      </c>
      <c r="C49" s="55"/>
      <c r="D49" s="56"/>
      <c r="E49" s="57"/>
      <c r="F49" s="58"/>
      <c r="G49" s="75"/>
      <c r="H49" s="43" t="str">
        <f t="shared" si="1"/>
        <v>-</v>
      </c>
      <c r="I49" s="3"/>
      <c r="J49" s="3"/>
      <c r="K49" s="3"/>
      <c r="L49" s="3"/>
      <c r="M49" s="3"/>
      <c r="N49" s="3"/>
      <c r="O49" s="3"/>
      <c r="P49" s="34"/>
      <c r="Q49" s="3" t="b">
        <f t="shared" si="3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 x14ac:dyDescent="0.35">
      <c r="A50" s="3"/>
      <c r="B50" s="97">
        <v>43</v>
      </c>
      <c r="C50" s="55"/>
      <c r="D50" s="56"/>
      <c r="E50" s="57"/>
      <c r="F50" s="58"/>
      <c r="G50" s="75"/>
      <c r="H50" s="43" t="str">
        <f t="shared" si="1"/>
        <v>-</v>
      </c>
      <c r="I50" s="3"/>
      <c r="J50" s="3"/>
      <c r="K50" s="3"/>
      <c r="L50" s="3"/>
      <c r="M50" s="3"/>
      <c r="N50" s="3"/>
      <c r="O50" s="3"/>
      <c r="P50" s="34"/>
      <c r="Q50" s="3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 x14ac:dyDescent="0.35">
      <c r="A51" s="3"/>
      <c r="B51" s="97">
        <v>44</v>
      </c>
      <c r="C51" s="55"/>
      <c r="D51" s="56"/>
      <c r="E51" s="57"/>
      <c r="F51" s="58"/>
      <c r="G51" s="75"/>
      <c r="H51" s="43" t="str">
        <f t="shared" si="1"/>
        <v>-</v>
      </c>
      <c r="I51" s="3"/>
      <c r="J51" s="3"/>
      <c r="K51" s="3"/>
      <c r="L51" s="3"/>
      <c r="M51" s="3"/>
      <c r="N51" s="3"/>
      <c r="O51" s="3"/>
      <c r="P51" s="34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 x14ac:dyDescent="0.35">
      <c r="A52" s="3"/>
      <c r="B52" s="97">
        <v>45</v>
      </c>
      <c r="C52" s="55"/>
      <c r="D52" s="56"/>
      <c r="E52" s="57"/>
      <c r="F52" s="58"/>
      <c r="G52" s="75"/>
      <c r="H52" s="43" t="str">
        <f t="shared" si="1"/>
        <v>-</v>
      </c>
      <c r="I52" s="3"/>
      <c r="J52" s="3"/>
      <c r="K52" s="3"/>
      <c r="L52" s="3"/>
      <c r="M52" s="3"/>
      <c r="N52" s="3"/>
      <c r="O52" s="3"/>
      <c r="P52" s="34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">
      <c r="A67" s="3"/>
      <c r="B67" s="3"/>
      <c r="C67" s="3" t="s">
        <v>13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">
      <c r="A68" s="3"/>
      <c r="B68" s="3"/>
      <c r="C68" s="3" t="s">
        <v>19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">
      <c r="A69" s="3"/>
      <c r="B69" s="3"/>
      <c r="C69" s="3" t="s">
        <v>212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">
      <c r="A70" s="3"/>
      <c r="B70" s="3"/>
      <c r="C70" s="3" t="s">
        <v>213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1:42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1:42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1:42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1:42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1:42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1:42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1:42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1:42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1:42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1:42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1:42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1:42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1:42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1:42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1:42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1:42" x14ac:dyDescent="0.2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6:42" x14ac:dyDescent="0.2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6:42" x14ac:dyDescent="0.2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6:42" x14ac:dyDescent="0.2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6:42" x14ac:dyDescent="0.2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6:42" x14ac:dyDescent="0.2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6:42" x14ac:dyDescent="0.2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6:42" x14ac:dyDescent="0.2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6:42" x14ac:dyDescent="0.2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6:42" x14ac:dyDescent="0.2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6:42" x14ac:dyDescent="0.2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6:42" x14ac:dyDescent="0.2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6:42" x14ac:dyDescent="0.2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6:42" x14ac:dyDescent="0.2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6:42" x14ac:dyDescent="0.2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6:42" x14ac:dyDescent="0.2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6:42" x14ac:dyDescent="0.2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6:42" x14ac:dyDescent="0.2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6:42" x14ac:dyDescent="0.2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6:42" x14ac:dyDescent="0.2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6:42" x14ac:dyDescent="0.2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6:42" x14ac:dyDescent="0.2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6:42" x14ac:dyDescent="0.2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6:42" x14ac:dyDescent="0.2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6:42" x14ac:dyDescent="0.2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6:42" x14ac:dyDescent="0.2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6:42" x14ac:dyDescent="0.2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6:42" x14ac:dyDescent="0.2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6:42" x14ac:dyDescent="0.2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6:42" x14ac:dyDescent="0.2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6:42" x14ac:dyDescent="0.2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6:42" x14ac:dyDescent="0.2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6:42" x14ac:dyDescent="0.2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6:42" x14ac:dyDescent="0.2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6:42" x14ac:dyDescent="0.2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6:42" x14ac:dyDescent="0.2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6:42" x14ac:dyDescent="0.2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6:42" x14ac:dyDescent="0.2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6:42" x14ac:dyDescent="0.2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6:42" x14ac:dyDescent="0.2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6:42" x14ac:dyDescent="0.2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6:42" x14ac:dyDescent="0.2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6:42" x14ac:dyDescent="0.2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6:42" x14ac:dyDescent="0.2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6:42" x14ac:dyDescent="0.2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6:42" x14ac:dyDescent="0.2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6:42" x14ac:dyDescent="0.2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6:42" x14ac:dyDescent="0.2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6:42" x14ac:dyDescent="0.2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6:42" x14ac:dyDescent="0.2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6:42" x14ac:dyDescent="0.2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6:42" x14ac:dyDescent="0.2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6:42" x14ac:dyDescent="0.2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6:42" x14ac:dyDescent="0.2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6:42" x14ac:dyDescent="0.2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6:42" x14ac:dyDescent="0.2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6:42" x14ac:dyDescent="0.2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6:42" x14ac:dyDescent="0.2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6:42" x14ac:dyDescent="0.2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6:42" x14ac:dyDescent="0.2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6:42" x14ac:dyDescent="0.2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6:42" x14ac:dyDescent="0.2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6:42" x14ac:dyDescent="0.2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6:42" x14ac:dyDescent="0.2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6:42" x14ac:dyDescent="0.2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6:42" x14ac:dyDescent="0.2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6:42" x14ac:dyDescent="0.2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6:42" x14ac:dyDescent="0.2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6:42" x14ac:dyDescent="0.2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6:42" x14ac:dyDescent="0.2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6:42" x14ac:dyDescent="0.2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6:42" x14ac:dyDescent="0.2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6:42" x14ac:dyDescent="0.2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6:42" x14ac:dyDescent="0.2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6:42" x14ac:dyDescent="0.2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6:42" x14ac:dyDescent="0.2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6:42" x14ac:dyDescent="0.2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6:42" x14ac:dyDescent="0.2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6:42" x14ac:dyDescent="0.2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6:42" x14ac:dyDescent="0.2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6:42" x14ac:dyDescent="0.2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6:19" x14ac:dyDescent="0.2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6:19" x14ac:dyDescent="0.2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6:19" x14ac:dyDescent="0.2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6:19" x14ac:dyDescent="0.2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6:19" x14ac:dyDescent="0.2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6:19" x14ac:dyDescent="0.2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6:19" x14ac:dyDescent="0.2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6:19" x14ac:dyDescent="0.2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6:19" x14ac:dyDescent="0.2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6:19" x14ac:dyDescent="0.2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6:19" x14ac:dyDescent="0.2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6:19" x14ac:dyDescent="0.2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6:19" x14ac:dyDescent="0.2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6:19" x14ac:dyDescent="0.2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6:19" x14ac:dyDescent="0.2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6:19" x14ac:dyDescent="0.2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6:19" x14ac:dyDescent="0.2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6:19" x14ac:dyDescent="0.2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6:19" x14ac:dyDescent="0.2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6:19" x14ac:dyDescent="0.2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6:19" x14ac:dyDescent="0.2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6:19" x14ac:dyDescent="0.2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6:19" x14ac:dyDescent="0.2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6:19" x14ac:dyDescent="0.2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6:19" x14ac:dyDescent="0.2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6:19" x14ac:dyDescent="0.2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6:19" x14ac:dyDescent="0.2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6:19" x14ac:dyDescent="0.2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6:19" x14ac:dyDescent="0.2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6:19" x14ac:dyDescent="0.2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6:19" x14ac:dyDescent="0.2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6:19" x14ac:dyDescent="0.2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6:19" x14ac:dyDescent="0.2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6:19" x14ac:dyDescent="0.2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6:19" x14ac:dyDescent="0.2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6:19" x14ac:dyDescent="0.2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6:19" x14ac:dyDescent="0.2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6:19" x14ac:dyDescent="0.2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6:19" x14ac:dyDescent="0.2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6:19" x14ac:dyDescent="0.2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6:19" x14ac:dyDescent="0.2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6:19" x14ac:dyDescent="0.2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6:19" x14ac:dyDescent="0.2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6:19" x14ac:dyDescent="0.2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6:19" x14ac:dyDescent="0.2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6:19" x14ac:dyDescent="0.2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6:19" x14ac:dyDescent="0.2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6:19" x14ac:dyDescent="0.2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6:19" x14ac:dyDescent="0.2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6:19" x14ac:dyDescent="0.2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6:19" x14ac:dyDescent="0.2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6:19" x14ac:dyDescent="0.2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6:19" x14ac:dyDescent="0.2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6:19" x14ac:dyDescent="0.2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6:19" x14ac:dyDescent="0.2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6:19" x14ac:dyDescent="0.2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6:19" x14ac:dyDescent="0.2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6:19" x14ac:dyDescent="0.2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6:19" x14ac:dyDescent="0.2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6:19" x14ac:dyDescent="0.2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6:19" x14ac:dyDescent="0.2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6:19" x14ac:dyDescent="0.2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6:19" x14ac:dyDescent="0.2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6:19" x14ac:dyDescent="0.2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6:19" x14ac:dyDescent="0.2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6:19" x14ac:dyDescent="0.2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6:19" x14ac:dyDescent="0.2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6:19" x14ac:dyDescent="0.2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6:19" x14ac:dyDescent="0.2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6:19" x14ac:dyDescent="0.2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6:19" x14ac:dyDescent="0.2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6:19" x14ac:dyDescent="0.2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6:19" x14ac:dyDescent="0.2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6:19" x14ac:dyDescent="0.2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6:19" x14ac:dyDescent="0.2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6:19" x14ac:dyDescent="0.2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6:19" x14ac:dyDescent="0.2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6:19" x14ac:dyDescent="0.2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6:19" x14ac:dyDescent="0.2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6:19" x14ac:dyDescent="0.2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6:19" x14ac:dyDescent="0.2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6:19" x14ac:dyDescent="0.2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6:19" x14ac:dyDescent="0.2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6:19" x14ac:dyDescent="0.2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6:19" x14ac:dyDescent="0.2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6:19" x14ac:dyDescent="0.2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</sheetData>
  <sheetProtection algorithmName="SHA-512" hashValue="wrk5l1a7n3fP3LWQdJC2EXAwCxIsOUEtVJbYgApUEVooj05QDz8AMlldchPQN0KeLvEbuinQQnodjkx0O8xdvA==" saltValue="BQvhJqulpHv5IX4JpP5fNA==" spinCount="100000"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353"/>
  <sheetViews>
    <sheetView topLeftCell="A34" zoomScaleNormal="100" workbookViewId="0">
      <selection activeCell="F54" sqref="F54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6.375" customWidth="1"/>
    <col min="5" max="5" width="8.5" bestFit="1" customWidth="1"/>
    <col min="6" max="6" width="9.875" customWidth="1"/>
    <col min="7" max="7" width="6" bestFit="1" customWidth="1"/>
    <col min="8" max="8" width="9.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6.62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46" s="1" customFormat="1" ht="23.25" x14ac:dyDescent="0.35">
      <c r="A1" s="33"/>
      <c r="B1" s="32"/>
      <c r="C1" s="32"/>
      <c r="D1" s="32"/>
      <c r="E1" s="32" t="s">
        <v>60</v>
      </c>
      <c r="F1" s="32"/>
      <c r="G1" s="32"/>
      <c r="H1" s="32"/>
      <c r="I1" s="32" t="str">
        <f>กรอกข้อมูล!C4</f>
        <v>ภาษาไทย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</row>
    <row r="2" spans="1:46" s="1" customFormat="1" ht="23.25" x14ac:dyDescent="0.35">
      <c r="A2" s="33"/>
      <c r="B2" s="32"/>
      <c r="C2" s="32"/>
      <c r="D2" s="32" t="s">
        <v>70</v>
      </c>
      <c r="E2" s="32"/>
      <c r="F2" s="32"/>
      <c r="G2" s="32" t="str">
        <f>กรอกข้อมูล!G6</f>
        <v>3/3</v>
      </c>
      <c r="H2" s="32" t="s">
        <v>66</v>
      </c>
      <c r="I2" s="32"/>
      <c r="J2" s="32">
        <f>กรอกข้อมูล!C7</f>
        <v>1</v>
      </c>
      <c r="K2" s="32" t="s">
        <v>67</v>
      </c>
      <c r="L2" s="32"/>
      <c r="M2" s="32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</row>
    <row r="3" spans="1:46" s="1" customFormat="1" ht="20.25" customHeight="1" x14ac:dyDescent="0.35">
      <c r="A3" s="33"/>
      <c r="B3" s="32"/>
      <c r="C3" s="32" t="s">
        <v>73</v>
      </c>
      <c r="D3" s="32" t="str">
        <f>กรอกข้อมูล!C9</f>
        <v>ทดสอบ</v>
      </c>
      <c r="E3" s="33"/>
      <c r="F3" s="32"/>
      <c r="G3" s="32"/>
      <c r="H3" s="32" t="s">
        <v>61</v>
      </c>
      <c r="I3" s="32"/>
      <c r="J3" s="32" t="str">
        <f>กรอกข้อมูล!C10</f>
        <v>-</v>
      </c>
      <c r="K3" s="32" t="s">
        <v>62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</row>
    <row r="4" spans="1:46" s="1" customFormat="1" ht="20.25" customHeight="1" x14ac:dyDescent="0.35">
      <c r="A4" s="33"/>
      <c r="B4" s="32"/>
      <c r="C4" s="32" t="s">
        <v>516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62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1:46" ht="16.5" customHeight="1" x14ac:dyDescent="0.35">
      <c r="A5" s="3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64" t="s">
        <v>105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4.25" customHeight="1" x14ac:dyDescent="0.35">
      <c r="A6" s="3"/>
      <c r="B6" s="120" t="s">
        <v>0</v>
      </c>
      <c r="C6" s="121" t="s">
        <v>1</v>
      </c>
      <c r="D6" s="128" t="s">
        <v>6</v>
      </c>
      <c r="E6" s="129"/>
      <c r="F6" s="129"/>
      <c r="G6" s="132" t="s">
        <v>7</v>
      </c>
      <c r="H6" s="121" t="s">
        <v>8</v>
      </c>
      <c r="I6" s="134"/>
      <c r="J6" s="135"/>
      <c r="K6" s="134"/>
      <c r="L6" s="135"/>
      <c r="M6" s="3"/>
      <c r="N6" s="3"/>
      <c r="O6" s="3"/>
      <c r="P6" s="64" t="s">
        <v>107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5" customHeight="1" x14ac:dyDescent="0.35">
      <c r="A7" s="3"/>
      <c r="B7" s="120"/>
      <c r="C7" s="122"/>
      <c r="D7" s="130"/>
      <c r="E7" s="131"/>
      <c r="F7" s="131"/>
      <c r="G7" s="133"/>
      <c r="H7" s="122"/>
      <c r="I7" s="134"/>
      <c r="J7" s="135"/>
      <c r="K7" s="134"/>
      <c r="L7" s="135"/>
      <c r="M7" s="3"/>
      <c r="N7" s="3"/>
      <c r="O7" s="3"/>
      <c r="P7" s="63" t="s">
        <v>233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8" customHeight="1" x14ac:dyDescent="0.35">
      <c r="A8" s="3"/>
      <c r="B8" s="11">
        <v>1</v>
      </c>
      <c r="C8" s="55" t="s">
        <v>437</v>
      </c>
      <c r="D8" s="56" t="s">
        <v>235</v>
      </c>
      <c r="E8" s="57" t="s">
        <v>438</v>
      </c>
      <c r="F8" s="58" t="s">
        <v>15</v>
      </c>
      <c r="G8" s="75"/>
      <c r="H8" s="43" t="str">
        <f>IF(P8="มส","มส",IF(P8="ร","ร",IF(P8="ผ","ผ",IF(P8="มผ","มผ",IF(G8&lt;=0,"-",IF(G8&lt;=49,"0",IF(G8&lt;=54,"1",IF(G8&lt;=59,"1.5",IF(G8&lt;=64,"2",IF(G8&lt;=69,"2.5",IF(G8&lt;=74,"3",IF(G8&lt;=79,"3.5",IF(G8&lt;=100,"4")))))))))))))</f>
        <v>-</v>
      </c>
      <c r="I8" s="35"/>
      <c r="J8" s="36"/>
      <c r="K8" s="35"/>
      <c r="L8" s="36"/>
      <c r="M8" s="3"/>
      <c r="N8" s="3"/>
      <c r="O8" s="3"/>
      <c r="P8" s="34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37" t="s">
        <v>103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13</v>
      </c>
      <c r="AC8" s="37" t="s">
        <v>19</v>
      </c>
      <c r="AD8" s="53" t="s">
        <v>18</v>
      </c>
      <c r="AE8" s="3" t="s">
        <v>23</v>
      </c>
      <c r="AF8" s="38">
        <f>SUM(G8:G49)</f>
        <v>0</v>
      </c>
      <c r="AG8" s="3"/>
      <c r="AH8" s="3"/>
      <c r="AI8" s="3"/>
      <c r="AJ8" s="3"/>
      <c r="AK8" s="3"/>
      <c r="AL8" s="3"/>
      <c r="AM8" s="3"/>
    </row>
    <row r="9" spans="1:46" ht="18" customHeight="1" x14ac:dyDescent="0.35">
      <c r="A9" s="3"/>
      <c r="B9" s="11">
        <v>2</v>
      </c>
      <c r="C9" s="55" t="s">
        <v>439</v>
      </c>
      <c r="D9" s="56" t="s">
        <v>2</v>
      </c>
      <c r="E9" s="57" t="s">
        <v>440</v>
      </c>
      <c r="F9" s="58" t="s">
        <v>441</v>
      </c>
      <c r="G9" s="75"/>
      <c r="H9" s="43" t="str">
        <f t="shared" ref="H9:H48" si="1">IF(P9="มส","มส",IF(P9="ร","ร",IF(P9="ผ","ผ",IF(P9="มผ","มผ",IF(G9&lt;=0,"-",IF(G9&lt;=49,"0",IF(G9&lt;=54,"1",IF(G9&lt;=59,"1.5",IF(G9&lt;=64,"2",IF(G9&lt;=69,"2.5",IF(G9&lt;=74,"3",IF(G9&lt;=79,"3.5",IF(G9&lt;=100,"4")))))))))))))</f>
        <v>-</v>
      </c>
      <c r="I9" s="35"/>
      <c r="J9" s="44" t="s">
        <v>21</v>
      </c>
      <c r="K9" s="45"/>
      <c r="L9" s="46">
        <f>K10+K11</f>
        <v>0</v>
      </c>
      <c r="M9" s="47" t="s">
        <v>22</v>
      </c>
      <c r="N9" s="47"/>
      <c r="O9" s="3"/>
      <c r="P9" s="34"/>
      <c r="Q9" s="3" t="str">
        <f t="shared" si="0"/>
        <v>ชาย</v>
      </c>
      <c r="R9" s="53" t="s">
        <v>9</v>
      </c>
      <c r="S9" s="53">
        <f>SUM(K16:K25)</f>
        <v>0</v>
      </c>
      <c r="T9" s="53">
        <f>COUNTIFS($Q$8:$Q$49,"ชาย",$H$8:$H$49,4)</f>
        <v>0</v>
      </c>
      <c r="U9" s="53">
        <f>COUNTIFS($Q$8:$Q$49,"ชาย",$H$8:$H$49,3.5)</f>
        <v>0</v>
      </c>
      <c r="V9" s="53">
        <f>COUNTIFS($Q$8:$Q$49,"ชาย",$H$8:$H$49,3)</f>
        <v>0</v>
      </c>
      <c r="W9" s="53">
        <f>COUNTIFS($Q$8:$Q$49,"ชาย",$H$8:$H$49,2.5)</f>
        <v>0</v>
      </c>
      <c r="X9" s="53">
        <f>COUNTIFS($Q$8:$Q$49,"ชาย",$H$8:$H$49,2)</f>
        <v>0</v>
      </c>
      <c r="Y9" s="53">
        <f>COUNTIFS($Q$8:$Q$49,"ชาย",$H$8:$H$49,1.5)</f>
        <v>0</v>
      </c>
      <c r="Z9" s="53">
        <f>COUNTIFS($Q$8:$Q$49,"ชาย",$H$8:$H$49,1)</f>
        <v>0</v>
      </c>
      <c r="AA9" s="53">
        <f>COUNTIFS($Q$8:$Q$49,"ชาย",$H$8:$H$49,0)</f>
        <v>0</v>
      </c>
      <c r="AB9" s="53">
        <f>COUNTIFS($Q$8:$Q$49,"ชาย",$H$8:$H$49,"ร")</f>
        <v>0</v>
      </c>
      <c r="AC9" s="53">
        <f>COUNTIFS($Q$8:$Q$49,"ชาย",$H$8:$H$49,"มส")</f>
        <v>0</v>
      </c>
      <c r="AD9" s="53">
        <f>SUM(T9:AB9)</f>
        <v>0</v>
      </c>
      <c r="AE9" s="3" t="s">
        <v>24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</row>
    <row r="10" spans="1:46" ht="18" customHeight="1" x14ac:dyDescent="0.35">
      <c r="A10" s="3"/>
      <c r="B10" s="11">
        <v>3</v>
      </c>
      <c r="C10" s="55" t="s">
        <v>442</v>
      </c>
      <c r="D10" s="56" t="s">
        <v>2</v>
      </c>
      <c r="E10" s="57" t="s">
        <v>208</v>
      </c>
      <c r="F10" s="58" t="s">
        <v>246</v>
      </c>
      <c r="G10" s="75"/>
      <c r="H10" s="43" t="str">
        <f t="shared" si="1"/>
        <v>-</v>
      </c>
      <c r="I10" s="35"/>
      <c r="J10" s="48" t="s">
        <v>9</v>
      </c>
      <c r="K10" s="45">
        <f>S9+X26</f>
        <v>0</v>
      </c>
      <c r="L10" s="44" t="s">
        <v>22</v>
      </c>
      <c r="M10" s="49"/>
      <c r="N10" s="49"/>
      <c r="O10" s="3"/>
      <c r="P10" s="34"/>
      <c r="Q10" s="3" t="str">
        <f t="shared" si="0"/>
        <v>ชาย</v>
      </c>
      <c r="R10" s="53" t="s">
        <v>10</v>
      </c>
      <c r="S10" s="53">
        <f>SUM(L16:L25)</f>
        <v>0</v>
      </c>
      <c r="T10" s="53">
        <f>COUNTIFS($Q$8:$Q$49,"หญิง",$H$8:$H$49,4)</f>
        <v>0</v>
      </c>
      <c r="U10" s="53">
        <f>COUNTIFS($Q$8:$Q$49,"หญิง",$H$8:$H$49,3.5)</f>
        <v>0</v>
      </c>
      <c r="V10" s="53">
        <f>COUNTIFS($Q$8:$Q$49,"หญิง",$H$8:$H$49,3)</f>
        <v>0</v>
      </c>
      <c r="W10" s="53">
        <f>COUNTIFS($Q$8:$Q$49,"หญิง",$H$8:$H$49,2.5)</f>
        <v>0</v>
      </c>
      <c r="X10" s="53">
        <f>COUNTIFS($Q$8:$Q$49,"หญิง",$H$8:$H$49,2)</f>
        <v>0</v>
      </c>
      <c r="Y10" s="53">
        <f>COUNTIFS($Q$8:$Q$49,"หญิง",$H$8:$H$49,1.5)</f>
        <v>0</v>
      </c>
      <c r="Z10" s="53">
        <f>COUNTIFS($Q$8:$Q$49,"หญิง",$H$8:$H$49,1)</f>
        <v>0</v>
      </c>
      <c r="AA10" s="53">
        <f>COUNTIFS($Q$8:$Q$49,"หญิง",$H$8:$H$49,0)</f>
        <v>0</v>
      </c>
      <c r="AB10" s="53">
        <f>COUNTIFS($Q$8:$Q$49,"หญิง",$H$8:$H$49,"ร")</f>
        <v>0</v>
      </c>
      <c r="AC10" s="53">
        <f>COUNTIFS($Q$8:$Q$49,"หญิง",$H$8:$H$49,"มส")</f>
        <v>0</v>
      </c>
      <c r="AD10" s="53">
        <f>SUM(T10:AC10)</f>
        <v>0</v>
      </c>
      <c r="AE10" s="3" t="s">
        <v>25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</row>
    <row r="11" spans="1:46" ht="18" customHeight="1" x14ac:dyDescent="0.35">
      <c r="A11" s="3"/>
      <c r="B11" s="11">
        <v>4</v>
      </c>
      <c r="C11" s="55" t="s">
        <v>443</v>
      </c>
      <c r="D11" s="56" t="s">
        <v>2</v>
      </c>
      <c r="E11" s="57" t="s">
        <v>176</v>
      </c>
      <c r="F11" s="58" t="s">
        <v>444</v>
      </c>
      <c r="G11" s="75"/>
      <c r="H11" s="43" t="str">
        <f t="shared" si="1"/>
        <v>-</v>
      </c>
      <c r="I11" s="35"/>
      <c r="J11" s="48" t="s">
        <v>10</v>
      </c>
      <c r="K11" s="45">
        <f>S10+X27</f>
        <v>0</v>
      </c>
      <c r="L11" s="44" t="s">
        <v>22</v>
      </c>
      <c r="M11" s="49"/>
      <c r="N11" s="49"/>
      <c r="O11" s="3"/>
      <c r="P11" s="34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53" t="s">
        <v>18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168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</row>
    <row r="12" spans="1:46" ht="18" customHeight="1" x14ac:dyDescent="0.35">
      <c r="A12" s="3"/>
      <c r="B12" s="11">
        <v>5</v>
      </c>
      <c r="C12" s="55" t="s">
        <v>445</v>
      </c>
      <c r="D12" s="56" t="s">
        <v>2</v>
      </c>
      <c r="E12" s="57" t="s">
        <v>446</v>
      </c>
      <c r="F12" s="58" t="s">
        <v>447</v>
      </c>
      <c r="G12" s="75"/>
      <c r="H12" s="43" t="str">
        <f t="shared" si="1"/>
        <v>-</v>
      </c>
      <c r="I12" s="35"/>
      <c r="J12" s="44" t="s">
        <v>20</v>
      </c>
      <c r="K12" s="35"/>
      <c r="L12" s="36"/>
      <c r="M12" s="3"/>
      <c r="N12" s="3"/>
      <c r="O12" s="3"/>
      <c r="P12" s="34"/>
      <c r="Q12" s="3" t="str">
        <f t="shared" ref="Q12:Q47" si="3">IF(LEFT(D12,7)="เด็กชาย","ชาย",IF(LEFT(D12,8)="เด็กหญิง","หญิง",IF(LEFT(D12,3)="นาย","ชาย",IF(LEFT(D12,6)="นางสาว","หญิง"))))</f>
        <v>ชาย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</row>
    <row r="13" spans="1:46" ht="18" customHeight="1" x14ac:dyDescent="0.35">
      <c r="A13" s="3"/>
      <c r="B13" s="11">
        <v>6</v>
      </c>
      <c r="C13" s="55" t="s">
        <v>448</v>
      </c>
      <c r="D13" s="56" t="s">
        <v>2</v>
      </c>
      <c r="E13" s="57" t="s">
        <v>449</v>
      </c>
      <c r="F13" s="58" t="s">
        <v>246</v>
      </c>
      <c r="G13" s="75"/>
      <c r="H13" s="43" t="str">
        <f t="shared" si="1"/>
        <v>-</v>
      </c>
      <c r="I13" s="35"/>
      <c r="J13" s="36"/>
      <c r="K13" s="35"/>
      <c r="L13" s="36"/>
      <c r="M13" s="3"/>
      <c r="N13" s="3"/>
      <c r="O13" s="3"/>
      <c r="P13" s="34"/>
      <c r="Q13" s="3" t="str">
        <f t="shared" si="3"/>
        <v>ชาย</v>
      </c>
      <c r="R13" s="3"/>
      <c r="S13" s="9"/>
      <c r="T13" s="146" t="s">
        <v>88</v>
      </c>
      <c r="U13" s="146"/>
      <c r="V13" s="146"/>
      <c r="W13" s="147" t="s">
        <v>89</v>
      </c>
      <c r="X13" s="147"/>
      <c r="Y13" s="147"/>
      <c r="Z13" s="148" t="s">
        <v>90</v>
      </c>
      <c r="AA13" s="148"/>
      <c r="AB13" s="148"/>
      <c r="AC13" s="148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46" ht="18" customHeight="1" x14ac:dyDescent="0.35">
      <c r="A14" s="3"/>
      <c r="B14" s="11">
        <v>7</v>
      </c>
      <c r="C14" s="55" t="s">
        <v>450</v>
      </c>
      <c r="D14" s="56" t="s">
        <v>2</v>
      </c>
      <c r="E14" s="57" t="s">
        <v>451</v>
      </c>
      <c r="F14" s="58" t="s">
        <v>452</v>
      </c>
      <c r="G14" s="75"/>
      <c r="H14" s="43" t="str">
        <f t="shared" si="1"/>
        <v>-</v>
      </c>
      <c r="I14" s="35"/>
      <c r="J14" s="136" t="s">
        <v>8</v>
      </c>
      <c r="K14" s="136" t="s">
        <v>9</v>
      </c>
      <c r="L14" s="138" t="s">
        <v>10</v>
      </c>
      <c r="M14" s="50" t="s">
        <v>11</v>
      </c>
      <c r="N14" s="46"/>
      <c r="O14" s="49"/>
      <c r="P14" s="34"/>
      <c r="Q14" s="3" t="str">
        <f t="shared" si="3"/>
        <v>ชาย</v>
      </c>
      <c r="R14" s="3"/>
      <c r="S14" s="10" t="s">
        <v>22</v>
      </c>
      <c r="T14" s="149">
        <f>T11+U11+V11</f>
        <v>0</v>
      </c>
      <c r="U14" s="150"/>
      <c r="V14" s="150"/>
      <c r="W14" s="151">
        <f>W11+X11+Y11</f>
        <v>0</v>
      </c>
      <c r="X14" s="152"/>
      <c r="Y14" s="152"/>
      <c r="Z14" s="153">
        <f>Z11+AA11+AB11+AC11</f>
        <v>0</v>
      </c>
      <c r="AA14" s="153"/>
      <c r="AB14" s="153"/>
      <c r="AC14" s="15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46" ht="18" customHeight="1" x14ac:dyDescent="0.35">
      <c r="A15" s="3"/>
      <c r="B15" s="11">
        <v>8</v>
      </c>
      <c r="C15" s="55" t="s">
        <v>453</v>
      </c>
      <c r="D15" s="56" t="s">
        <v>2</v>
      </c>
      <c r="E15" s="57" t="s">
        <v>454</v>
      </c>
      <c r="F15" s="58" t="s">
        <v>455</v>
      </c>
      <c r="G15" s="75"/>
      <c r="H15" s="43" t="str">
        <f t="shared" si="1"/>
        <v>-</v>
      </c>
      <c r="I15" s="35"/>
      <c r="J15" s="137"/>
      <c r="K15" s="137"/>
      <c r="L15" s="139"/>
      <c r="M15" s="51" t="s">
        <v>12</v>
      </c>
      <c r="N15" s="46"/>
      <c r="O15" s="49"/>
      <c r="P15" s="34"/>
      <c r="Q15" s="3" t="str">
        <f t="shared" si="3"/>
        <v>ชาย</v>
      </c>
      <c r="R15" s="3"/>
      <c r="S15" s="10" t="s">
        <v>91</v>
      </c>
      <c r="T15" s="140" t="e">
        <f>T12+U12+V12</f>
        <v>#DIV/0!</v>
      </c>
      <c r="U15" s="141"/>
      <c r="V15" s="141"/>
      <c r="W15" s="142" t="e">
        <f>W12+X12+Y12</f>
        <v>#DIV/0!</v>
      </c>
      <c r="X15" s="143"/>
      <c r="Y15" s="143"/>
      <c r="Z15" s="144" t="e">
        <f>Z12+AA12+AB12+AC12</f>
        <v>#DIV/0!</v>
      </c>
      <c r="AA15" s="145"/>
      <c r="AB15" s="145"/>
      <c r="AC15" s="145"/>
      <c r="AD15" s="73"/>
      <c r="AE15" s="3"/>
      <c r="AF15" s="3"/>
      <c r="AG15" s="3"/>
      <c r="AH15" s="3"/>
      <c r="AI15" s="3"/>
      <c r="AJ15" s="3"/>
      <c r="AK15" s="3"/>
      <c r="AL15" s="3"/>
      <c r="AM15" s="3"/>
    </row>
    <row r="16" spans="1:46" ht="18" customHeight="1" x14ac:dyDescent="0.35">
      <c r="A16" s="3"/>
      <c r="B16" s="11">
        <v>9</v>
      </c>
      <c r="C16" s="55" t="s">
        <v>456</v>
      </c>
      <c r="D16" s="56" t="s">
        <v>2</v>
      </c>
      <c r="E16" s="57" t="s">
        <v>457</v>
      </c>
      <c r="F16" s="58" t="s">
        <v>458</v>
      </c>
      <c r="G16" s="75"/>
      <c r="H16" s="43" t="str">
        <f t="shared" si="1"/>
        <v>-</v>
      </c>
      <c r="I16" s="35"/>
      <c r="J16" s="52">
        <v>4</v>
      </c>
      <c r="K16" s="11">
        <f>T9</f>
        <v>0</v>
      </c>
      <c r="L16" s="10">
        <f>T10</f>
        <v>0</v>
      </c>
      <c r="M16" s="125">
        <f>L18+L17+L16+K16+K17+K18</f>
        <v>0</v>
      </c>
      <c r="N16" s="102"/>
      <c r="O16" s="3"/>
      <c r="P16" s="34"/>
      <c r="Q16" s="3" t="str">
        <f t="shared" si="3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ht="18" customHeight="1" x14ac:dyDescent="0.35">
      <c r="A17" s="3"/>
      <c r="B17" s="11">
        <v>10</v>
      </c>
      <c r="C17" s="55" t="s">
        <v>459</v>
      </c>
      <c r="D17" s="56" t="s">
        <v>2</v>
      </c>
      <c r="E17" s="57" t="s">
        <v>460</v>
      </c>
      <c r="F17" s="58" t="s">
        <v>461</v>
      </c>
      <c r="G17" s="75"/>
      <c r="H17" s="43" t="str">
        <f t="shared" si="1"/>
        <v>-</v>
      </c>
      <c r="I17" s="35"/>
      <c r="J17" s="52">
        <v>3.5</v>
      </c>
      <c r="K17" s="11">
        <f>U9</f>
        <v>0</v>
      </c>
      <c r="L17" s="10">
        <f>U10</f>
        <v>0</v>
      </c>
      <c r="M17" s="126"/>
      <c r="N17" s="102"/>
      <c r="O17" s="3"/>
      <c r="P17" s="34"/>
      <c r="Q17" s="3" t="str">
        <f t="shared" si="3"/>
        <v>ชาย</v>
      </c>
      <c r="R17" s="3"/>
      <c r="S17" s="154" t="s">
        <v>92</v>
      </c>
      <c r="T17" s="154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ht="18" customHeight="1" x14ac:dyDescent="0.35">
      <c r="A18" s="3"/>
      <c r="B18" s="11">
        <v>11</v>
      </c>
      <c r="C18" s="55" t="s">
        <v>462</v>
      </c>
      <c r="D18" s="56" t="s">
        <v>2</v>
      </c>
      <c r="E18" s="57" t="s">
        <v>463</v>
      </c>
      <c r="F18" s="58" t="s">
        <v>464</v>
      </c>
      <c r="G18" s="75"/>
      <c r="H18" s="43" t="str">
        <f t="shared" si="1"/>
        <v>-</v>
      </c>
      <c r="I18" s="35"/>
      <c r="J18" s="52">
        <v>3</v>
      </c>
      <c r="K18" s="11">
        <f>V9</f>
        <v>0</v>
      </c>
      <c r="L18" s="10">
        <f>V10</f>
        <v>0</v>
      </c>
      <c r="M18" s="127"/>
      <c r="N18" s="102"/>
      <c r="O18" s="3"/>
      <c r="P18" s="34"/>
      <c r="Q18" s="3" t="str">
        <f t="shared" si="3"/>
        <v>ชาย</v>
      </c>
      <c r="R18" s="3"/>
      <c r="S18" s="156" t="s">
        <v>39</v>
      </c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ht="18" customHeight="1" x14ac:dyDescent="0.35">
      <c r="A19" s="3"/>
      <c r="B19" s="11">
        <v>12</v>
      </c>
      <c r="C19" s="55" t="s">
        <v>465</v>
      </c>
      <c r="D19" s="56" t="s">
        <v>2</v>
      </c>
      <c r="E19" s="57" t="s">
        <v>466</v>
      </c>
      <c r="F19" s="58" t="s">
        <v>4</v>
      </c>
      <c r="G19" s="75"/>
      <c r="H19" s="43" t="str">
        <f t="shared" si="1"/>
        <v>-</v>
      </c>
      <c r="I19" s="35"/>
      <c r="J19" s="54">
        <v>2.5</v>
      </c>
      <c r="K19" s="11">
        <f>W9</f>
        <v>0</v>
      </c>
      <c r="L19" s="10">
        <f>W10</f>
        <v>0</v>
      </c>
      <c r="M19" s="125">
        <f>L22+K22+L21+K20+K19+L19+L20+K21</f>
        <v>0</v>
      </c>
      <c r="N19" s="102"/>
      <c r="O19" s="3"/>
      <c r="P19" s="34"/>
      <c r="Q19" s="3" t="str">
        <f t="shared" si="3"/>
        <v>ชาย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13</v>
      </c>
      <c r="AC19" s="10" t="s">
        <v>19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ht="18" customHeight="1" x14ac:dyDescent="0.35">
      <c r="A20" s="3"/>
      <c r="B20" s="11">
        <v>13</v>
      </c>
      <c r="C20" s="55" t="s">
        <v>467</v>
      </c>
      <c r="D20" s="56" t="s">
        <v>2</v>
      </c>
      <c r="E20" s="57" t="s">
        <v>468</v>
      </c>
      <c r="F20" s="58" t="s">
        <v>210</v>
      </c>
      <c r="G20" s="75"/>
      <c r="H20" s="43" t="str">
        <f t="shared" si="1"/>
        <v>-</v>
      </c>
      <c r="I20" s="35"/>
      <c r="J20" s="54">
        <v>2</v>
      </c>
      <c r="K20" s="11">
        <f>X9</f>
        <v>0</v>
      </c>
      <c r="L20" s="10">
        <f>X10</f>
        <v>0</v>
      </c>
      <c r="M20" s="126"/>
      <c r="N20" s="102"/>
      <c r="O20" s="3"/>
      <c r="P20" s="34"/>
      <c r="Q20" s="3" t="str">
        <f t="shared" si="3"/>
        <v>ชาย</v>
      </c>
      <c r="R20" s="3"/>
      <c r="S20" s="10" t="s">
        <v>93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ht="18" customHeight="1" x14ac:dyDescent="0.35">
      <c r="A21" s="3"/>
      <c r="B21" s="11">
        <v>14</v>
      </c>
      <c r="C21" s="55" t="s">
        <v>469</v>
      </c>
      <c r="D21" s="56" t="s">
        <v>2</v>
      </c>
      <c r="E21" s="57" t="s">
        <v>470</v>
      </c>
      <c r="F21" s="58" t="s">
        <v>471</v>
      </c>
      <c r="G21" s="75"/>
      <c r="H21" s="43" t="str">
        <f t="shared" si="1"/>
        <v>-</v>
      </c>
      <c r="I21" s="35"/>
      <c r="J21" s="54">
        <v>1.5</v>
      </c>
      <c r="K21" s="11">
        <f>Y9</f>
        <v>0</v>
      </c>
      <c r="L21" s="10">
        <f>Y10</f>
        <v>0</v>
      </c>
      <c r="M21" s="126"/>
      <c r="N21" s="102"/>
      <c r="O21" s="3"/>
      <c r="P21" s="34"/>
      <c r="Q21" s="3" t="str">
        <f t="shared" si="3"/>
        <v>ชาย</v>
      </c>
      <c r="R21" s="3"/>
      <c r="S21" s="10" t="s">
        <v>91</v>
      </c>
      <c r="T21" s="40" t="e">
        <f>T12</f>
        <v>#DIV/0!</v>
      </c>
      <c r="U21" s="40" t="e">
        <f t="shared" si="4"/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ht="18" customHeight="1" x14ac:dyDescent="0.35">
      <c r="A22" s="3"/>
      <c r="B22" s="11">
        <v>15</v>
      </c>
      <c r="C22" s="55" t="s">
        <v>472</v>
      </c>
      <c r="D22" s="56" t="s">
        <v>2</v>
      </c>
      <c r="E22" s="57" t="s">
        <v>473</v>
      </c>
      <c r="F22" s="58" t="s">
        <v>172</v>
      </c>
      <c r="G22" s="75"/>
      <c r="H22" s="43" t="str">
        <f t="shared" si="1"/>
        <v>-</v>
      </c>
      <c r="I22" s="35"/>
      <c r="J22" s="54">
        <v>1</v>
      </c>
      <c r="K22" s="11">
        <f>Z9</f>
        <v>0</v>
      </c>
      <c r="L22" s="10">
        <f>Z10</f>
        <v>0</v>
      </c>
      <c r="M22" s="127"/>
      <c r="N22" s="102"/>
      <c r="O22" s="3"/>
      <c r="P22" s="34"/>
      <c r="Q22" s="3" t="str">
        <f t="shared" si="3"/>
        <v>ชาย</v>
      </c>
      <c r="R22" s="3"/>
      <c r="S22" s="74" t="s">
        <v>94</v>
      </c>
      <c r="T22" s="155" t="e">
        <f>T15</f>
        <v>#DIV/0!</v>
      </c>
      <c r="U22" s="125"/>
      <c r="V22" s="125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ht="18" customHeight="1" x14ac:dyDescent="0.35">
      <c r="A23" s="3"/>
      <c r="B23" s="11">
        <v>16</v>
      </c>
      <c r="C23" s="55" t="s">
        <v>474</v>
      </c>
      <c r="D23" s="56" t="s">
        <v>2</v>
      </c>
      <c r="E23" s="57" t="s">
        <v>475</v>
      </c>
      <c r="F23" s="58" t="s">
        <v>476</v>
      </c>
      <c r="G23" s="75"/>
      <c r="H23" s="43" t="str">
        <f t="shared" si="1"/>
        <v>-</v>
      </c>
      <c r="I23" s="35"/>
      <c r="J23" s="54">
        <v>0</v>
      </c>
      <c r="K23" s="11">
        <f>AA9</f>
        <v>0</v>
      </c>
      <c r="L23" s="10">
        <f>AA10</f>
        <v>0</v>
      </c>
      <c r="M23" s="125">
        <f>L25+K24+K23+L23+L24+K25</f>
        <v>0</v>
      </c>
      <c r="N23" s="102"/>
      <c r="O23" s="3"/>
      <c r="P23" s="34"/>
      <c r="Q23" s="3" t="str">
        <f t="shared" si="3"/>
        <v>ชาย</v>
      </c>
      <c r="R23" s="3"/>
      <c r="S23" s="165" t="s">
        <v>36</v>
      </c>
      <c r="T23" s="165"/>
      <c r="U23" s="158" t="e">
        <f>AF10</f>
        <v>#DIV/0!</v>
      </c>
      <c r="V23" s="159"/>
      <c r="W23" s="166" t="s">
        <v>95</v>
      </c>
      <c r="X23" s="167"/>
      <c r="Y23" s="168"/>
      <c r="Z23" s="160" t="e">
        <f>AF9</f>
        <v>#DIV/0!</v>
      </c>
      <c r="AA23" s="161"/>
      <c r="AB23" s="161"/>
      <c r="AC23" s="161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18" customHeight="1" x14ac:dyDescent="0.35">
      <c r="A24" s="3"/>
      <c r="B24" s="11">
        <v>17</v>
      </c>
      <c r="C24" s="55" t="s">
        <v>477</v>
      </c>
      <c r="D24" s="56" t="s">
        <v>2</v>
      </c>
      <c r="E24" s="57" t="s">
        <v>478</v>
      </c>
      <c r="F24" s="58" t="s">
        <v>479</v>
      </c>
      <c r="G24" s="75"/>
      <c r="H24" s="43" t="str">
        <f t="shared" si="1"/>
        <v>-</v>
      </c>
      <c r="I24" s="35"/>
      <c r="J24" s="52" t="s">
        <v>13</v>
      </c>
      <c r="K24" s="11">
        <f>AB9</f>
        <v>0</v>
      </c>
      <c r="L24" s="10">
        <f>AB10</f>
        <v>0</v>
      </c>
      <c r="M24" s="126"/>
      <c r="N24" s="102"/>
      <c r="O24" s="3"/>
      <c r="P24" s="34"/>
      <c r="Q24" s="3" t="str">
        <f t="shared" si="3"/>
        <v>ชาย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ht="18" customHeight="1" x14ac:dyDescent="0.35">
      <c r="A25" s="3"/>
      <c r="B25" s="11">
        <v>18</v>
      </c>
      <c r="C25" s="55" t="s">
        <v>480</v>
      </c>
      <c r="D25" s="56" t="s">
        <v>2</v>
      </c>
      <c r="E25" s="57" t="s">
        <v>481</v>
      </c>
      <c r="F25" s="58" t="s">
        <v>482</v>
      </c>
      <c r="G25" s="75"/>
      <c r="H25" s="43" t="str">
        <f t="shared" si="1"/>
        <v>-</v>
      </c>
      <c r="I25" s="35"/>
      <c r="J25" s="52" t="s">
        <v>14</v>
      </c>
      <c r="K25" s="11">
        <f>AC9</f>
        <v>0</v>
      </c>
      <c r="L25" s="10">
        <f>AC10</f>
        <v>0</v>
      </c>
      <c r="M25" s="127"/>
      <c r="N25" s="102"/>
      <c r="O25" s="3"/>
      <c r="P25" s="34"/>
      <c r="Q25" s="3" t="str">
        <f t="shared" si="3"/>
        <v>ชาย</v>
      </c>
      <c r="R25" s="3"/>
      <c r="S25" s="110" t="s">
        <v>109</v>
      </c>
      <c r="T25" s="110" t="s">
        <v>212</v>
      </c>
      <c r="U25" s="110" t="s">
        <v>91</v>
      </c>
      <c r="V25" s="110" t="s">
        <v>213</v>
      </c>
      <c r="W25" s="110" t="s">
        <v>91</v>
      </c>
      <c r="X25" s="110" t="s">
        <v>18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18" customHeight="1" x14ac:dyDescent="0.35">
      <c r="A26" s="3"/>
      <c r="B26" s="11">
        <v>19</v>
      </c>
      <c r="C26" s="55" t="s">
        <v>483</v>
      </c>
      <c r="D26" s="56" t="s">
        <v>2</v>
      </c>
      <c r="E26" s="57" t="s">
        <v>484</v>
      </c>
      <c r="F26" s="58" t="s">
        <v>102</v>
      </c>
      <c r="G26" s="75"/>
      <c r="H26" s="43" t="str">
        <f t="shared" si="1"/>
        <v>-</v>
      </c>
      <c r="I26" s="35"/>
      <c r="J26" s="52" t="s">
        <v>222</v>
      </c>
      <c r="K26" s="11">
        <f>T26</f>
        <v>0</v>
      </c>
      <c r="L26" s="112">
        <f>T27</f>
        <v>0</v>
      </c>
      <c r="M26" s="109">
        <f>T28</f>
        <v>0</v>
      </c>
      <c r="N26" s="3"/>
      <c r="O26" s="3"/>
      <c r="P26" s="34"/>
      <c r="Q26" s="3" t="str">
        <f t="shared" si="3"/>
        <v>ชาย</v>
      </c>
      <c r="R26" s="3"/>
      <c r="S26" s="109" t="s">
        <v>9</v>
      </c>
      <c r="T26" s="109">
        <f>COUNTIFS($Q$8:$Q$59,"ชาย",$H$8:$H$59,"ผ")</f>
        <v>0</v>
      </c>
      <c r="U26" s="109" t="e">
        <f>(T26*100)/X26</f>
        <v>#DIV/0!</v>
      </c>
      <c r="V26" s="109">
        <f>COUNTIFS($Q$8:$Q$59,"ชาย",$H$8:$H$59,"มผ")</f>
        <v>0</v>
      </c>
      <c r="W26" s="109" t="e">
        <f>(V26*100)/X26</f>
        <v>#DIV/0!</v>
      </c>
      <c r="X26" s="109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18" customHeight="1" x14ac:dyDescent="0.35">
      <c r="A27" s="3"/>
      <c r="B27" s="11">
        <v>20</v>
      </c>
      <c r="C27" s="55" t="s">
        <v>485</v>
      </c>
      <c r="D27" s="56" t="s">
        <v>3</v>
      </c>
      <c r="E27" s="57" t="s">
        <v>486</v>
      </c>
      <c r="F27" s="58" t="s">
        <v>487</v>
      </c>
      <c r="G27" s="75"/>
      <c r="H27" s="43" t="str">
        <f t="shared" si="1"/>
        <v>-</v>
      </c>
      <c r="I27" s="35"/>
      <c r="J27" s="52" t="s">
        <v>221</v>
      </c>
      <c r="K27" s="11">
        <f>V26</f>
        <v>0</v>
      </c>
      <c r="L27" s="112">
        <f>V27</f>
        <v>0</v>
      </c>
      <c r="M27" s="109">
        <f>V28</f>
        <v>0</v>
      </c>
      <c r="N27" s="3"/>
      <c r="O27" s="3"/>
      <c r="P27" s="34"/>
      <c r="Q27" s="3" t="str">
        <f t="shared" si="3"/>
        <v>หญิง</v>
      </c>
      <c r="R27" s="3"/>
      <c r="S27" s="109" t="s">
        <v>10</v>
      </c>
      <c r="T27" s="109">
        <f>COUNTIFS($Q$8:$Q$59,"หญิง",$H$8:$H$59,"ผ")</f>
        <v>0</v>
      </c>
      <c r="U27" s="109" t="e">
        <f>(T27*100)/X27</f>
        <v>#DIV/0!</v>
      </c>
      <c r="V27" s="109">
        <f>COUNTIFS($Q$8:$Q$59,"หญิง",$H$8:$H$59,"มผ")</f>
        <v>0</v>
      </c>
      <c r="W27" s="109" t="e">
        <f>(V27*100)/X27</f>
        <v>#DIV/0!</v>
      </c>
      <c r="X27" s="109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18" customHeight="1" x14ac:dyDescent="0.35">
      <c r="A28" s="3"/>
      <c r="B28" s="11">
        <v>21</v>
      </c>
      <c r="C28" s="55" t="s">
        <v>488</v>
      </c>
      <c r="D28" s="56" t="s">
        <v>3</v>
      </c>
      <c r="E28" s="57" t="s">
        <v>489</v>
      </c>
      <c r="F28" s="58" t="s">
        <v>490</v>
      </c>
      <c r="G28" s="75"/>
      <c r="H28" s="43" t="str">
        <f t="shared" si="1"/>
        <v>-</v>
      </c>
      <c r="I28" s="35"/>
      <c r="J28" s="36"/>
      <c r="L28" s="36"/>
      <c r="M28" s="3"/>
      <c r="N28" s="3"/>
      <c r="O28" s="3"/>
      <c r="P28" s="34"/>
      <c r="Q28" s="3" t="str">
        <f t="shared" si="3"/>
        <v>หญิง</v>
      </c>
      <c r="R28" s="3"/>
      <c r="S28" s="109" t="s">
        <v>18</v>
      </c>
      <c r="T28" s="109">
        <f>SUM(T26:T27)</f>
        <v>0</v>
      </c>
      <c r="U28" s="109" t="e">
        <f>(T28*100)/X28</f>
        <v>#DIV/0!</v>
      </c>
      <c r="V28" s="109">
        <f>SUM(V26:V27)</f>
        <v>0</v>
      </c>
      <c r="W28" s="109" t="e">
        <f>(V28*100)/X28</f>
        <v>#DIV/0!</v>
      </c>
      <c r="X28" s="109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18" customHeight="1" x14ac:dyDescent="0.35">
      <c r="A29" s="3"/>
      <c r="B29" s="11">
        <v>22</v>
      </c>
      <c r="C29" s="55" t="s">
        <v>491</v>
      </c>
      <c r="D29" s="56" t="s">
        <v>3</v>
      </c>
      <c r="E29" s="57" t="s">
        <v>492</v>
      </c>
      <c r="F29" s="58" t="s">
        <v>375</v>
      </c>
      <c r="G29" s="75"/>
      <c r="H29" s="43" t="str">
        <f t="shared" si="1"/>
        <v>-</v>
      </c>
      <c r="I29" s="35"/>
      <c r="J29" s="36"/>
      <c r="K29" s="35"/>
      <c r="L29" s="36"/>
      <c r="M29" s="3"/>
      <c r="N29" s="3"/>
      <c r="O29" s="3"/>
      <c r="P29" s="34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18" customHeight="1" x14ac:dyDescent="0.35">
      <c r="A30" s="3"/>
      <c r="B30" s="11">
        <v>23</v>
      </c>
      <c r="C30" s="55" t="s">
        <v>493</v>
      </c>
      <c r="D30" s="56" t="s">
        <v>3</v>
      </c>
      <c r="E30" s="57" t="s">
        <v>494</v>
      </c>
      <c r="F30" s="58" t="s">
        <v>382</v>
      </c>
      <c r="G30" s="75"/>
      <c r="H30" s="43" t="str">
        <f t="shared" si="1"/>
        <v>-</v>
      </c>
      <c r="I30" s="35"/>
      <c r="J30" s="36"/>
      <c r="K30" s="71" t="str">
        <f>กรอกข้อมูล!C5</f>
        <v>(นางสาววิภาวรรณ  ขันพระแสง)</v>
      </c>
      <c r="L30" s="36"/>
      <c r="M30" s="3"/>
      <c r="N30" s="3"/>
      <c r="O30" s="3"/>
      <c r="P30" s="34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18" customHeight="1" x14ac:dyDescent="0.35">
      <c r="A31" s="3"/>
      <c r="B31" s="11">
        <v>24</v>
      </c>
      <c r="C31" s="55" t="s">
        <v>495</v>
      </c>
      <c r="D31" s="56" t="s">
        <v>3</v>
      </c>
      <c r="E31" s="57" t="s">
        <v>496</v>
      </c>
      <c r="F31" s="58" t="s">
        <v>497</v>
      </c>
      <c r="G31" s="75"/>
      <c r="H31" s="43" t="str">
        <f t="shared" si="1"/>
        <v>-</v>
      </c>
      <c r="I31" s="35"/>
      <c r="J31" s="36"/>
      <c r="K31" s="35"/>
      <c r="L31" s="36"/>
      <c r="M31" s="3"/>
      <c r="N31" s="3"/>
      <c r="O31" s="3"/>
      <c r="P31" s="34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18" customHeight="1" x14ac:dyDescent="0.35">
      <c r="A32" s="3"/>
      <c r="B32" s="11">
        <v>25</v>
      </c>
      <c r="C32" s="55" t="s">
        <v>498</v>
      </c>
      <c r="D32" s="56" t="s">
        <v>3</v>
      </c>
      <c r="E32" s="57" t="s">
        <v>496</v>
      </c>
      <c r="F32" s="58" t="s">
        <v>499</v>
      </c>
      <c r="G32" s="75"/>
      <c r="H32" s="43" t="str">
        <f t="shared" si="1"/>
        <v>-</v>
      </c>
      <c r="I32" s="35"/>
      <c r="J32" s="36"/>
      <c r="K32" s="35"/>
      <c r="L32" s="36"/>
      <c r="M32" s="3"/>
      <c r="N32" s="3"/>
      <c r="O32" s="3"/>
      <c r="P32" s="34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8" customHeight="1" x14ac:dyDescent="0.35">
      <c r="A33" s="3"/>
      <c r="B33" s="11">
        <v>26</v>
      </c>
      <c r="C33" s="55" t="s">
        <v>500</v>
      </c>
      <c r="D33" s="56" t="s">
        <v>3</v>
      </c>
      <c r="E33" s="57" t="s">
        <v>96</v>
      </c>
      <c r="F33" s="58" t="s">
        <v>501</v>
      </c>
      <c r="G33" s="75"/>
      <c r="H33" s="43" t="str">
        <f t="shared" si="1"/>
        <v>-</v>
      </c>
      <c r="I33" s="35"/>
      <c r="J33" s="36"/>
      <c r="K33" s="35"/>
      <c r="L33" s="36"/>
      <c r="M33" s="3"/>
      <c r="N33" s="3"/>
      <c r="O33" s="3"/>
      <c r="P33" s="34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18" customHeight="1" x14ac:dyDescent="0.35">
      <c r="A34" s="3"/>
      <c r="B34" s="11">
        <v>27</v>
      </c>
      <c r="C34" s="55" t="s">
        <v>502</v>
      </c>
      <c r="D34" s="56" t="s">
        <v>3</v>
      </c>
      <c r="E34" s="57" t="s">
        <v>503</v>
      </c>
      <c r="F34" s="58" t="s">
        <v>504</v>
      </c>
      <c r="G34" s="75"/>
      <c r="H34" s="43" t="str">
        <f t="shared" si="1"/>
        <v>-</v>
      </c>
      <c r="I34" s="36"/>
      <c r="J34" s="36"/>
      <c r="K34" s="36"/>
      <c r="L34" s="36"/>
      <c r="M34" s="3"/>
      <c r="N34" s="3"/>
      <c r="O34" s="3"/>
      <c r="P34" s="34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18" customHeight="1" x14ac:dyDescent="0.35">
      <c r="A35" s="3"/>
      <c r="B35" s="11">
        <v>28</v>
      </c>
      <c r="C35" s="55" t="s">
        <v>505</v>
      </c>
      <c r="D35" s="56" t="s">
        <v>3</v>
      </c>
      <c r="E35" s="57" t="s">
        <v>506</v>
      </c>
      <c r="F35" s="58" t="s">
        <v>507</v>
      </c>
      <c r="G35" s="75"/>
      <c r="H35" s="43" t="str">
        <f t="shared" si="1"/>
        <v>-</v>
      </c>
      <c r="I35" s="36"/>
      <c r="J35" s="36"/>
      <c r="K35" s="36"/>
      <c r="L35" s="36"/>
      <c r="M35" s="3"/>
      <c r="N35" s="3"/>
      <c r="O35" s="3"/>
      <c r="P35" s="34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18" customHeight="1" x14ac:dyDescent="0.35">
      <c r="A36" s="3"/>
      <c r="B36" s="11">
        <v>29</v>
      </c>
      <c r="C36" s="55" t="s">
        <v>508</v>
      </c>
      <c r="D36" s="56" t="s">
        <v>3</v>
      </c>
      <c r="E36" s="57" t="s">
        <v>509</v>
      </c>
      <c r="F36" s="58" t="s">
        <v>510</v>
      </c>
      <c r="G36" s="75"/>
      <c r="H36" s="43" t="str">
        <f t="shared" si="1"/>
        <v>-</v>
      </c>
      <c r="I36" s="36"/>
      <c r="J36" s="36"/>
      <c r="K36" s="36"/>
      <c r="L36" s="36"/>
      <c r="M36" s="3"/>
      <c r="N36" s="3"/>
      <c r="O36" s="3"/>
      <c r="P36" s="34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8" customHeight="1" x14ac:dyDescent="0.35">
      <c r="A37" s="3"/>
      <c r="B37" s="11">
        <v>30</v>
      </c>
      <c r="C37" s="55" t="s">
        <v>511</v>
      </c>
      <c r="D37" s="56" t="s">
        <v>3</v>
      </c>
      <c r="E37" s="57" t="s">
        <v>512</v>
      </c>
      <c r="F37" s="58" t="s">
        <v>15</v>
      </c>
      <c r="G37" s="75"/>
      <c r="H37" s="43" t="str">
        <f t="shared" si="1"/>
        <v>-</v>
      </c>
      <c r="I37" s="36"/>
      <c r="J37" s="36"/>
      <c r="K37" s="36"/>
      <c r="L37" s="36"/>
      <c r="M37" s="3"/>
      <c r="N37" s="3"/>
      <c r="O37" s="3"/>
      <c r="P37" s="34"/>
      <c r="Q37" s="3" t="str">
        <f>IF(LEFT(D37,7)="เด็กชาย","ชาย",IF(LEFT(D37,8)="เด็กหญิง","หญิง",IF(LEFT(D37,3)="นาย","ชาย",IF(LEFT(D37,6)="นางสาว","หญิง"))))</f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18" customHeight="1" x14ac:dyDescent="0.35">
      <c r="A38" s="3"/>
      <c r="B38" s="92">
        <v>31</v>
      </c>
      <c r="C38" s="55" t="s">
        <v>513</v>
      </c>
      <c r="D38" s="56" t="s">
        <v>3</v>
      </c>
      <c r="E38" s="57" t="s">
        <v>514</v>
      </c>
      <c r="F38" s="58" t="s">
        <v>515</v>
      </c>
      <c r="G38" s="75"/>
      <c r="H38" s="43" t="str">
        <f t="shared" si="1"/>
        <v>-</v>
      </c>
      <c r="I38" s="3"/>
      <c r="J38" s="3"/>
      <c r="K38" s="3"/>
      <c r="L38" s="3"/>
      <c r="M38" s="3"/>
      <c r="N38" s="3"/>
      <c r="O38" s="3"/>
      <c r="P38" s="34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18" customHeight="1" x14ac:dyDescent="0.35">
      <c r="A39" s="3"/>
      <c r="B39" s="92">
        <v>32</v>
      </c>
      <c r="C39" s="59" t="s">
        <v>178</v>
      </c>
      <c r="D39" s="56" t="s">
        <v>3</v>
      </c>
      <c r="E39" s="60" t="s">
        <v>179</v>
      </c>
      <c r="F39" s="61" t="s">
        <v>180</v>
      </c>
      <c r="G39" s="75"/>
      <c r="H39" s="43" t="str">
        <f t="shared" si="1"/>
        <v>-</v>
      </c>
      <c r="I39" s="3"/>
      <c r="J39" s="3"/>
      <c r="K39" s="3"/>
      <c r="L39" s="3"/>
      <c r="M39" s="3"/>
      <c r="N39" s="3"/>
      <c r="O39" s="3"/>
      <c r="P39" s="34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16.5" customHeight="1" x14ac:dyDescent="0.35">
      <c r="A40" s="3"/>
      <c r="B40" s="92">
        <v>33</v>
      </c>
      <c r="C40" s="55" t="s">
        <v>194</v>
      </c>
      <c r="D40" s="56" t="s">
        <v>3</v>
      </c>
      <c r="E40" s="57" t="s">
        <v>195</v>
      </c>
      <c r="F40" s="58" t="s">
        <v>196</v>
      </c>
      <c r="G40" s="75"/>
      <c r="H40" s="43" t="str">
        <f t="shared" si="1"/>
        <v>-</v>
      </c>
      <c r="I40" s="3"/>
      <c r="J40" s="3"/>
      <c r="K40" s="3"/>
      <c r="L40" s="3"/>
      <c r="M40" s="3"/>
      <c r="N40" s="3"/>
      <c r="O40" s="3"/>
      <c r="P40" s="34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16.5" customHeight="1" x14ac:dyDescent="0.35">
      <c r="A41" s="3"/>
      <c r="B41" s="92">
        <v>34</v>
      </c>
      <c r="C41" s="59" t="s">
        <v>197</v>
      </c>
      <c r="D41" s="56" t="s">
        <v>3</v>
      </c>
      <c r="E41" s="60" t="s">
        <v>198</v>
      </c>
      <c r="F41" s="61" t="s">
        <v>199</v>
      </c>
      <c r="G41" s="75"/>
      <c r="H41" s="43" t="str">
        <f t="shared" si="1"/>
        <v>-</v>
      </c>
      <c r="I41" s="3"/>
      <c r="J41" s="3"/>
      <c r="K41" s="3"/>
      <c r="L41" s="3"/>
      <c r="M41" s="3"/>
      <c r="N41" s="3"/>
      <c r="O41" s="3"/>
      <c r="P41" s="34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16.5" customHeight="1" x14ac:dyDescent="0.35">
      <c r="A42" s="3"/>
      <c r="B42" s="92">
        <v>35</v>
      </c>
      <c r="C42" s="55" t="s">
        <v>200</v>
      </c>
      <c r="D42" s="56" t="s">
        <v>2</v>
      </c>
      <c r="E42" s="57" t="s">
        <v>201</v>
      </c>
      <c r="F42" s="58" t="s">
        <v>202</v>
      </c>
      <c r="G42" s="75"/>
      <c r="H42" s="43" t="str">
        <f t="shared" si="1"/>
        <v>-</v>
      </c>
      <c r="I42" s="3"/>
      <c r="J42" s="3"/>
      <c r="K42" s="3"/>
      <c r="L42" s="3"/>
      <c r="M42" s="3"/>
      <c r="N42" s="3"/>
      <c r="O42" s="3"/>
      <c r="P42" s="34"/>
      <c r="Q42" s="3" t="str">
        <f t="shared" si="3"/>
        <v>ชาย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16.5" customHeight="1" x14ac:dyDescent="0.35">
      <c r="A43" s="3"/>
      <c r="B43" s="92">
        <v>36</v>
      </c>
      <c r="C43" s="59" t="s">
        <v>203</v>
      </c>
      <c r="D43" s="56" t="s">
        <v>3</v>
      </c>
      <c r="E43" s="60" t="s">
        <v>204</v>
      </c>
      <c r="F43" s="61" t="s">
        <v>181</v>
      </c>
      <c r="G43" s="75"/>
      <c r="H43" s="43" t="str">
        <f t="shared" si="1"/>
        <v>-</v>
      </c>
      <c r="I43" s="3"/>
      <c r="J43" s="3"/>
      <c r="K43" s="3"/>
      <c r="L43" s="3"/>
      <c r="M43" s="3"/>
      <c r="N43" s="3"/>
      <c r="O43" s="3"/>
      <c r="P43" s="34"/>
      <c r="Q43" s="3" t="str">
        <f t="shared" si="3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16.5" customHeight="1" x14ac:dyDescent="0.35">
      <c r="A44" s="3"/>
      <c r="B44" s="92">
        <v>37</v>
      </c>
      <c r="C44" s="55" t="s">
        <v>205</v>
      </c>
      <c r="D44" s="56" t="s">
        <v>2</v>
      </c>
      <c r="E44" s="57" t="s">
        <v>206</v>
      </c>
      <c r="F44" s="58" t="s">
        <v>207</v>
      </c>
      <c r="G44" s="75"/>
      <c r="H44" s="43" t="str">
        <f t="shared" si="1"/>
        <v>-</v>
      </c>
      <c r="I44" s="3"/>
      <c r="J44" s="3"/>
      <c r="K44" s="3"/>
      <c r="L44" s="3"/>
      <c r="M44" s="3"/>
      <c r="N44" s="3"/>
      <c r="O44" s="3"/>
      <c r="P44" s="34"/>
      <c r="Q44" s="3" t="str">
        <f t="shared" si="3"/>
        <v>ชาย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16.5" customHeight="1" x14ac:dyDescent="0.35">
      <c r="A45" s="3"/>
      <c r="B45" s="92">
        <v>38</v>
      </c>
      <c r="C45" s="59" t="s">
        <v>178</v>
      </c>
      <c r="D45" s="56" t="s">
        <v>3</v>
      </c>
      <c r="E45" s="60" t="s">
        <v>179</v>
      </c>
      <c r="F45" s="61" t="s">
        <v>180</v>
      </c>
      <c r="G45" s="75"/>
      <c r="H45" s="43" t="str">
        <f t="shared" si="1"/>
        <v>-</v>
      </c>
      <c r="I45" s="3"/>
      <c r="J45" s="3"/>
      <c r="K45" s="3"/>
      <c r="L45" s="3"/>
      <c r="M45" s="3"/>
      <c r="N45" s="3"/>
      <c r="O45" s="3"/>
      <c r="P45" s="34"/>
      <c r="Q45" s="3" t="str">
        <f t="shared" si="3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16.5" customHeight="1" x14ac:dyDescent="0.35">
      <c r="A46" s="3"/>
      <c r="B46" s="92">
        <v>39</v>
      </c>
      <c r="C46" s="55"/>
      <c r="D46" s="56"/>
      <c r="E46" s="57"/>
      <c r="F46" s="58"/>
      <c r="G46" s="75"/>
      <c r="H46" s="43" t="str">
        <f t="shared" si="1"/>
        <v>-</v>
      </c>
      <c r="I46" s="3"/>
      <c r="J46" s="3"/>
      <c r="K46" s="3"/>
      <c r="L46" s="3"/>
      <c r="M46" s="3"/>
      <c r="N46" s="3"/>
      <c r="O46" s="3"/>
      <c r="P46" s="34"/>
      <c r="Q46" s="3" t="b">
        <f t="shared" si="3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16.5" customHeight="1" x14ac:dyDescent="0.35">
      <c r="A47" s="3"/>
      <c r="B47" s="92">
        <v>40</v>
      </c>
      <c r="C47" s="59"/>
      <c r="D47" s="56"/>
      <c r="E47" s="60"/>
      <c r="F47" s="61"/>
      <c r="G47" s="75"/>
      <c r="H47" s="43" t="str">
        <f t="shared" si="1"/>
        <v>-</v>
      </c>
      <c r="I47" s="3"/>
      <c r="J47" s="3"/>
      <c r="K47" s="3"/>
      <c r="L47" s="3"/>
      <c r="M47" s="3"/>
      <c r="N47" s="3"/>
      <c r="O47" s="3"/>
      <c r="P47" s="34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16.5" customHeight="1" x14ac:dyDescent="0.35">
      <c r="A48" s="3"/>
      <c r="B48" s="92">
        <v>41</v>
      </c>
      <c r="C48" s="59"/>
      <c r="D48" s="56"/>
      <c r="E48" s="60"/>
      <c r="F48" s="61"/>
      <c r="G48" s="75"/>
      <c r="H48" s="43" t="str">
        <f t="shared" si="1"/>
        <v>-</v>
      </c>
      <c r="I48" s="3"/>
      <c r="J48" s="3"/>
      <c r="K48" s="3"/>
      <c r="L48" s="3"/>
      <c r="M48" s="3"/>
      <c r="N48" s="3"/>
      <c r="O48" s="3"/>
      <c r="P48" s="34"/>
      <c r="Q48" s="3" t="b">
        <f t="shared" ref="Q48:Q51" si="5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ht="16.5" customHeight="1" x14ac:dyDescent="0.35">
      <c r="A49" s="3"/>
      <c r="B49" s="109">
        <v>42</v>
      </c>
      <c r="C49" s="59"/>
      <c r="D49" s="56"/>
      <c r="E49" s="60"/>
      <c r="F49" s="61"/>
      <c r="G49" s="75"/>
      <c r="H49" s="43" t="str">
        <f t="shared" ref="H49:H51" si="6">IF(P49="มส","มส",IF(P49="ร","ร",IF(P49="ผ","ผ",IF(P49="มผ","มผ",IF(G49&lt;=0,"-",IF(G49&lt;=49,"0",IF(G49&lt;=54,"1",IF(G49&lt;=59,"1.5",IF(G49&lt;=64,"2",IF(G49&lt;=69,"2.5",IF(G49&lt;=74,"3",IF(G49&lt;=79,"3.5",IF(G49&lt;=100,"4")))))))))))))</f>
        <v>-</v>
      </c>
      <c r="I49" s="3"/>
      <c r="J49" s="3"/>
      <c r="K49" s="3"/>
      <c r="L49" s="3"/>
      <c r="M49" s="3"/>
      <c r="N49" s="3"/>
      <c r="O49" s="3"/>
      <c r="P49" s="34"/>
      <c r="Q49" s="3" t="b">
        <f t="shared" si="5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16.5" customHeight="1" x14ac:dyDescent="0.35">
      <c r="A50" s="3"/>
      <c r="B50" s="109">
        <v>43</v>
      </c>
      <c r="C50" s="59"/>
      <c r="D50" s="56"/>
      <c r="E50" s="60"/>
      <c r="F50" s="61"/>
      <c r="G50" s="75"/>
      <c r="H50" s="43" t="str">
        <f t="shared" si="6"/>
        <v>-</v>
      </c>
      <c r="I50" s="3"/>
      <c r="J50" s="3"/>
      <c r="K50" s="3"/>
      <c r="L50" s="3"/>
      <c r="M50" s="3"/>
      <c r="N50" s="3"/>
      <c r="O50" s="3"/>
      <c r="P50" s="34"/>
      <c r="Q50" s="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16.5" customHeight="1" x14ac:dyDescent="0.35">
      <c r="A51" s="3"/>
      <c r="B51" s="109">
        <v>44</v>
      </c>
      <c r="C51" s="59"/>
      <c r="D51" s="56"/>
      <c r="E51" s="60"/>
      <c r="F51" s="61"/>
      <c r="G51" s="75"/>
      <c r="H51" s="43" t="str">
        <f t="shared" si="6"/>
        <v>-</v>
      </c>
      <c r="I51" s="3"/>
      <c r="J51" s="3"/>
      <c r="K51" s="3"/>
      <c r="L51" s="3"/>
      <c r="M51" s="3"/>
      <c r="N51" s="3"/>
      <c r="O51" s="3"/>
      <c r="P51" s="34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16.5" customHeight="1" x14ac:dyDescent="0.35">
      <c r="A52" s="3"/>
      <c r="B52" s="109">
        <v>45</v>
      </c>
      <c r="C52" s="59"/>
      <c r="D52" s="56"/>
      <c r="E52" s="60"/>
      <c r="F52" s="61"/>
      <c r="G52" s="75"/>
      <c r="H52" s="43" t="str">
        <f t="shared" ref="H52" si="7">IF(P52="มส","มส",IF(P52="ร","ร",IF(P52="ผ","ผ",IF(P52="มผ","มผ",IF(G52&lt;=0,"-",IF(G52&lt;=49,"0",IF(G52&lt;=54,"1",IF(G52&lt;=59,"1.5",IF(G52&lt;=64,"2",IF(G52&lt;=69,"2.5",IF(G52&lt;=74,"3",IF(G52&lt;=79,"3.5",IF(G52&lt;=100,"4")))))))))))))</f>
        <v>-</v>
      </c>
      <c r="I52" s="3"/>
      <c r="J52" s="3"/>
      <c r="K52" s="3"/>
      <c r="L52" s="3"/>
      <c r="M52" s="3"/>
      <c r="N52" s="3"/>
      <c r="O52" s="3"/>
      <c r="P52" s="34"/>
      <c r="Q52" s="3" t="b">
        <f t="shared" ref="Q52" si="8">IF(LEFT(D52,7)="เด็กชาย","ชาย",IF(LEFT(D52,8)="เด็กหญิง","หญิง",IF(LEFT(D52,3)="นาย","ชาย",IF(LEFT(D52,6)="นางสาว","หญิง"))))</f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x14ac:dyDescent="0.2">
      <c r="A67" s="3"/>
      <c r="B67" s="3"/>
      <c r="C67" s="3" t="s">
        <v>13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x14ac:dyDescent="0.2">
      <c r="A68" s="3"/>
      <c r="B68" s="3"/>
      <c r="C68" s="3" t="s">
        <v>19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x14ac:dyDescent="0.2">
      <c r="A69" s="3"/>
      <c r="B69" s="3"/>
      <c r="C69" s="3" t="s">
        <v>212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x14ac:dyDescent="0.2">
      <c r="A70" s="3"/>
      <c r="B70" s="3"/>
      <c r="C70" s="3" t="s">
        <v>213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:39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1:39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1:39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1:39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1:39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1:39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1:39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1:39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1:39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1:39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1:39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1:39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1:39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1:39" x14ac:dyDescent="0.2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1:39" x14ac:dyDescent="0.2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 x14ac:dyDescent="0.2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x14ac:dyDescent="0.2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7:39" x14ac:dyDescent="0.2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7:39" x14ac:dyDescent="0.2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7:39" x14ac:dyDescent="0.2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7:39" x14ac:dyDescent="0.2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7:39" x14ac:dyDescent="0.2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7:39" x14ac:dyDescent="0.2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7:39" x14ac:dyDescent="0.2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7:39" x14ac:dyDescent="0.2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7:39" x14ac:dyDescent="0.2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7:39" x14ac:dyDescent="0.2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7:39" x14ac:dyDescent="0.2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7:39" x14ac:dyDescent="0.2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7:39" x14ac:dyDescent="0.2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7:39" x14ac:dyDescent="0.2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7:39" x14ac:dyDescent="0.2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7:39" x14ac:dyDescent="0.2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7:39" x14ac:dyDescent="0.2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7:39" x14ac:dyDescent="0.2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7:39" x14ac:dyDescent="0.2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7:39" x14ac:dyDescent="0.2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7:39" x14ac:dyDescent="0.2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7:39" x14ac:dyDescent="0.2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7:39" x14ac:dyDescent="0.2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7:39" x14ac:dyDescent="0.2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7:39" x14ac:dyDescent="0.2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7:39" x14ac:dyDescent="0.2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7:39" x14ac:dyDescent="0.2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7:39" x14ac:dyDescent="0.2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7:39" x14ac:dyDescent="0.2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7:39" x14ac:dyDescent="0.2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7:39" x14ac:dyDescent="0.2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7:39" x14ac:dyDescent="0.2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7:39" x14ac:dyDescent="0.2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7:39" x14ac:dyDescent="0.2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7:39" x14ac:dyDescent="0.2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7:39" x14ac:dyDescent="0.2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7:39" x14ac:dyDescent="0.2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7:39" x14ac:dyDescent="0.2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7:39" x14ac:dyDescent="0.2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7:39" x14ac:dyDescent="0.2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7:39" x14ac:dyDescent="0.2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7:39" x14ac:dyDescent="0.2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7:39" x14ac:dyDescent="0.2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7:39" x14ac:dyDescent="0.2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7:39" x14ac:dyDescent="0.2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7:39" x14ac:dyDescent="0.2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7:39" x14ac:dyDescent="0.2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7:39" x14ac:dyDescent="0.2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7:39" x14ac:dyDescent="0.2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7:39" x14ac:dyDescent="0.2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7:39" x14ac:dyDescent="0.2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7:39" x14ac:dyDescent="0.2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7:39" x14ac:dyDescent="0.2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7:39" x14ac:dyDescent="0.2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7:39" x14ac:dyDescent="0.2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7:39" x14ac:dyDescent="0.2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7:39" x14ac:dyDescent="0.2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7:39" x14ac:dyDescent="0.2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7:39" x14ac:dyDescent="0.2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7:39" x14ac:dyDescent="0.2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7:39" x14ac:dyDescent="0.2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7:39" x14ac:dyDescent="0.2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7:39" x14ac:dyDescent="0.2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7:39" x14ac:dyDescent="0.2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7:39" x14ac:dyDescent="0.2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7:39" x14ac:dyDescent="0.2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7:39" x14ac:dyDescent="0.2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7:39" x14ac:dyDescent="0.2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7:39" x14ac:dyDescent="0.2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7:39" x14ac:dyDescent="0.2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7:39" x14ac:dyDescent="0.2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7:39" x14ac:dyDescent="0.2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7:39" x14ac:dyDescent="0.2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7:39" x14ac:dyDescent="0.2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7:39" x14ac:dyDescent="0.2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7:39" x14ac:dyDescent="0.2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7:39" x14ac:dyDescent="0.2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7:39" x14ac:dyDescent="0.2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7:39" x14ac:dyDescent="0.2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7:39" x14ac:dyDescent="0.2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7:39" x14ac:dyDescent="0.2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7:39" x14ac:dyDescent="0.2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7:39" x14ac:dyDescent="0.2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7:39" x14ac:dyDescent="0.2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7:39" x14ac:dyDescent="0.2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7:39" x14ac:dyDescent="0.2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 spans="7:39" x14ac:dyDescent="0.2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 spans="7:39" x14ac:dyDescent="0.2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 spans="7:39" x14ac:dyDescent="0.2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 spans="7:39" x14ac:dyDescent="0.2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 spans="7:39" x14ac:dyDescent="0.2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 spans="7:39" x14ac:dyDescent="0.2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 spans="7:39" x14ac:dyDescent="0.2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 spans="7:39" x14ac:dyDescent="0.2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 spans="7:39" x14ac:dyDescent="0.2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 spans="7:39" x14ac:dyDescent="0.2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 spans="7:39" x14ac:dyDescent="0.2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 spans="7:39" x14ac:dyDescent="0.2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 spans="7:39" x14ac:dyDescent="0.2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 spans="7:39" x14ac:dyDescent="0.2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 spans="7:39" x14ac:dyDescent="0.2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 spans="7:39" x14ac:dyDescent="0.2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 spans="7:39" x14ac:dyDescent="0.2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 spans="7:39" x14ac:dyDescent="0.2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 spans="7:39" x14ac:dyDescent="0.2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 spans="7:39" x14ac:dyDescent="0.2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 spans="7:39" x14ac:dyDescent="0.2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 spans="7:39" x14ac:dyDescent="0.2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 spans="7:39" x14ac:dyDescent="0.2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 spans="7:39" x14ac:dyDescent="0.2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 spans="7:39" x14ac:dyDescent="0.2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 spans="7:39" x14ac:dyDescent="0.2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 spans="7:39" x14ac:dyDescent="0.2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 spans="7:39" x14ac:dyDescent="0.2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 spans="7:39" x14ac:dyDescent="0.2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 spans="7:39" x14ac:dyDescent="0.2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 spans="7:39" x14ac:dyDescent="0.2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 spans="7:39" x14ac:dyDescent="0.2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 spans="7:39" x14ac:dyDescent="0.2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 spans="7:39" x14ac:dyDescent="0.2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 spans="7:39" x14ac:dyDescent="0.2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 spans="7:39" x14ac:dyDescent="0.2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 spans="7:39" x14ac:dyDescent="0.2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 spans="7:39" x14ac:dyDescent="0.2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 spans="7:39" x14ac:dyDescent="0.2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 spans="7:39" x14ac:dyDescent="0.2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 spans="7:39" x14ac:dyDescent="0.2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 spans="7:39" x14ac:dyDescent="0.2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 spans="7:39" x14ac:dyDescent="0.2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 spans="7:39" x14ac:dyDescent="0.2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 spans="7:39" x14ac:dyDescent="0.2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 spans="7:39" x14ac:dyDescent="0.2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 spans="7:39" x14ac:dyDescent="0.2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 spans="7:39" x14ac:dyDescent="0.2"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7:39" x14ac:dyDescent="0.2"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7:39" x14ac:dyDescent="0.2"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7:39" x14ac:dyDescent="0.2"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7:39" x14ac:dyDescent="0.2"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7:39" x14ac:dyDescent="0.2"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7:39" x14ac:dyDescent="0.2"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7:39" x14ac:dyDescent="0.2"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7:39" x14ac:dyDescent="0.2"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7:39" x14ac:dyDescent="0.2"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7:39" x14ac:dyDescent="0.2"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7:16" x14ac:dyDescent="0.2"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7:16" x14ac:dyDescent="0.2"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7:16" x14ac:dyDescent="0.2"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7:16" x14ac:dyDescent="0.2"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7:16" x14ac:dyDescent="0.2"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7:16" x14ac:dyDescent="0.2"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7:16" x14ac:dyDescent="0.2"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7:16" x14ac:dyDescent="0.2"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7:16" x14ac:dyDescent="0.2"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7:16" x14ac:dyDescent="0.2"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7:16" x14ac:dyDescent="0.2"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7:16" x14ac:dyDescent="0.2"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7:16" x14ac:dyDescent="0.2"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7:16" x14ac:dyDescent="0.2"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7:16" x14ac:dyDescent="0.2"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7:16" x14ac:dyDescent="0.2"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7:16" x14ac:dyDescent="0.2"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7:16" x14ac:dyDescent="0.2"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7:16" x14ac:dyDescent="0.2"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7:16" x14ac:dyDescent="0.2"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7:16" x14ac:dyDescent="0.2"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7:16" x14ac:dyDescent="0.2"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7:16" x14ac:dyDescent="0.2"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7:16" x14ac:dyDescent="0.2"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7:16" x14ac:dyDescent="0.2"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7:16" x14ac:dyDescent="0.2"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7:16" x14ac:dyDescent="0.2"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7:16" x14ac:dyDescent="0.2"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7:16" x14ac:dyDescent="0.2"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7:16" x14ac:dyDescent="0.2"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7:16" x14ac:dyDescent="0.2"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7:16" x14ac:dyDescent="0.2"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7:16" x14ac:dyDescent="0.2">
      <c r="G353" s="3"/>
      <c r="H353" s="3"/>
      <c r="I353" s="3"/>
      <c r="J353" s="3"/>
      <c r="K353" s="3"/>
      <c r="L353" s="3"/>
      <c r="M353" s="3"/>
      <c r="N353" s="3"/>
      <c r="O353" s="3"/>
      <c r="P353" s="3"/>
    </row>
  </sheetData>
  <sheetProtection algorithmName="SHA-512" hashValue="MDsaeU8wiQSdCYpAu92zxG6Oqyayfiaj7vdc+Cbtqs/JCyVxHQA41HAizBr9TDmXhwy3XxaNMgq9h/7jP4IXyw==" saltValue="R2nln9Q4ZoeEHsnUFipotQ==" spinCount="100000" sheet="1" objects="1" scenarios="1"/>
  <mergeCells count="32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5:O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A402"/>
  <sheetViews>
    <sheetView topLeftCell="A34" zoomScaleNormal="100" workbookViewId="0">
      <selection activeCell="E47" sqref="E47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6.125" customWidth="1"/>
    <col min="5" max="5" width="8.5" bestFit="1" customWidth="1"/>
    <col min="6" max="6" width="9.875" customWidth="1"/>
    <col min="7" max="7" width="6.375" bestFit="1" customWidth="1"/>
    <col min="8" max="8" width="9.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6.7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53" s="1" customFormat="1" ht="23.25" x14ac:dyDescent="0.35">
      <c r="A1" s="33"/>
      <c r="B1" s="32"/>
      <c r="C1" s="32"/>
      <c r="D1" s="32"/>
      <c r="E1" s="32" t="s">
        <v>60</v>
      </c>
      <c r="F1" s="32"/>
      <c r="G1" s="32"/>
      <c r="H1" s="32"/>
      <c r="I1" s="32" t="str">
        <f>กรอกข้อมูล!C4</f>
        <v>ภาษาไทย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</row>
    <row r="2" spans="1:53" s="1" customFormat="1" ht="23.25" x14ac:dyDescent="0.35">
      <c r="A2" s="33"/>
      <c r="B2" s="32"/>
      <c r="C2" s="32"/>
      <c r="D2" s="32" t="s">
        <v>70</v>
      </c>
      <c r="E2" s="32"/>
      <c r="F2" s="32"/>
      <c r="G2" s="32" t="str">
        <f>กรอกข้อมูล!H6</f>
        <v>3/4</v>
      </c>
      <c r="H2" s="32" t="s">
        <v>66</v>
      </c>
      <c r="I2" s="32"/>
      <c r="J2" s="32">
        <f>กรอกข้อมูล!C7</f>
        <v>1</v>
      </c>
      <c r="K2" s="32" t="s">
        <v>67</v>
      </c>
      <c r="L2" s="32"/>
      <c r="M2" s="67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</row>
    <row r="3" spans="1:53" s="1" customFormat="1" ht="20.25" customHeight="1" x14ac:dyDescent="0.35">
      <c r="A3" s="33"/>
      <c r="B3" s="32"/>
      <c r="C3" s="32"/>
      <c r="D3" s="32" t="s">
        <v>68</v>
      </c>
      <c r="E3" s="32" t="str">
        <f>กรอกข้อมูล!C9</f>
        <v>ทดสอบ</v>
      </c>
      <c r="F3" s="32"/>
      <c r="G3" s="32"/>
      <c r="H3" s="32" t="s">
        <v>61</v>
      </c>
      <c r="I3" s="32"/>
      <c r="J3" s="32" t="str">
        <f>กรอกข้อมูล!C10</f>
        <v>-</v>
      </c>
      <c r="K3" s="32" t="s">
        <v>62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</row>
    <row r="4" spans="1:53" s="1" customFormat="1" ht="20.25" customHeight="1" x14ac:dyDescent="0.35">
      <c r="A4" s="33"/>
      <c r="B4" s="123" t="s">
        <v>615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84"/>
      <c r="P4" s="62" t="s">
        <v>106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</row>
    <row r="5" spans="1:53" ht="15.75" customHeight="1" x14ac:dyDescent="0.35">
      <c r="A5" s="3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85"/>
      <c r="P5" s="64" t="s">
        <v>105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4.25" customHeight="1" x14ac:dyDescent="0.35">
      <c r="A6" s="3"/>
      <c r="B6" s="120" t="s">
        <v>0</v>
      </c>
      <c r="C6" s="121" t="s">
        <v>1</v>
      </c>
      <c r="D6" s="128" t="s">
        <v>6</v>
      </c>
      <c r="E6" s="129"/>
      <c r="F6" s="129"/>
      <c r="G6" s="132" t="s">
        <v>7</v>
      </c>
      <c r="H6" s="121" t="s">
        <v>8</v>
      </c>
      <c r="I6" s="134"/>
      <c r="J6" s="135"/>
      <c r="K6" s="134"/>
      <c r="L6" s="135"/>
      <c r="M6" s="3"/>
      <c r="N6" s="3"/>
      <c r="O6" s="3"/>
      <c r="P6" s="64" t="s">
        <v>107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15" customHeight="1" x14ac:dyDescent="0.35">
      <c r="A7" s="3"/>
      <c r="B7" s="120"/>
      <c r="C7" s="122"/>
      <c r="D7" s="130"/>
      <c r="E7" s="131"/>
      <c r="F7" s="131"/>
      <c r="G7" s="133"/>
      <c r="H7" s="122"/>
      <c r="I7" s="134"/>
      <c r="J7" s="135"/>
      <c r="K7" s="134"/>
      <c r="L7" s="135"/>
      <c r="M7" s="3"/>
      <c r="N7" s="3"/>
      <c r="O7" s="3"/>
      <c r="P7" s="63" t="s">
        <v>233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ht="18" customHeight="1" x14ac:dyDescent="0.35">
      <c r="A8" s="3"/>
      <c r="B8" s="11">
        <v>1</v>
      </c>
      <c r="C8" s="55" t="s">
        <v>517</v>
      </c>
      <c r="D8" s="56" t="s">
        <v>2</v>
      </c>
      <c r="E8" s="57" t="s">
        <v>518</v>
      </c>
      <c r="F8" s="58" t="s">
        <v>519</v>
      </c>
      <c r="G8" s="75"/>
      <c r="H8" s="43" t="str">
        <f t="shared" ref="H8:H48" si="0">IF(P8="มส","มส",IF(P8="ร","ร",IF(P8="ผ","ผ",IF(P8="มผ","มผ",IF(G8&lt;=0,"-",IF(G8&lt;=49,"0",IF(G8&lt;=54,"1",IF(G8&lt;=59,"1.5",IF(G8&lt;=64,"2",IF(G8&lt;=69,"2.5",IF(G8&lt;=74,"3",IF(G8&lt;=79,"3.5",IF(G8&lt;=100,"4")))))))))))))</f>
        <v>-</v>
      </c>
      <c r="I8" s="35"/>
      <c r="J8" s="36"/>
      <c r="K8" s="35"/>
      <c r="L8" s="36"/>
      <c r="M8" s="3"/>
      <c r="N8" s="3"/>
      <c r="O8" s="3"/>
      <c r="P8" s="34"/>
      <c r="Q8" s="3" t="str">
        <f t="shared" ref="Q8:Q47" si="1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37" t="s">
        <v>103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13</v>
      </c>
      <c r="AC8" s="37" t="s">
        <v>19</v>
      </c>
      <c r="AD8" s="53" t="s">
        <v>18</v>
      </c>
      <c r="AE8" s="3" t="s">
        <v>23</v>
      </c>
      <c r="AF8" s="38">
        <f>SUM(G8:G49)</f>
        <v>0</v>
      </c>
      <c r="AG8" s="3"/>
      <c r="AH8" s="3"/>
      <c r="AI8" s="3"/>
      <c r="AJ8" s="3"/>
      <c r="AK8" s="3"/>
      <c r="AL8" s="3"/>
      <c r="AM8" s="3"/>
      <c r="AN8" s="3"/>
    </row>
    <row r="9" spans="1:53" ht="18" customHeight="1" x14ac:dyDescent="0.35">
      <c r="A9" s="3"/>
      <c r="B9" s="11">
        <v>2</v>
      </c>
      <c r="C9" s="55" t="s">
        <v>520</v>
      </c>
      <c r="D9" s="56" t="s">
        <v>2</v>
      </c>
      <c r="E9" s="57" t="s">
        <v>521</v>
      </c>
      <c r="F9" s="58" t="s">
        <v>169</v>
      </c>
      <c r="G9" s="75"/>
      <c r="H9" s="43" t="str">
        <f t="shared" si="0"/>
        <v>-</v>
      </c>
      <c r="I9" s="35"/>
      <c r="J9" s="44" t="s">
        <v>21</v>
      </c>
      <c r="K9" s="45"/>
      <c r="L9" s="46">
        <f>K10+K11</f>
        <v>0</v>
      </c>
      <c r="M9" s="47" t="s">
        <v>22</v>
      </c>
      <c r="N9" s="3"/>
      <c r="O9" s="3"/>
      <c r="P9" s="34"/>
      <c r="Q9" s="3" t="str">
        <f t="shared" si="1"/>
        <v>ชาย</v>
      </c>
      <c r="R9" s="53" t="s">
        <v>9</v>
      </c>
      <c r="S9" s="53">
        <f>SUM(K16:K25)</f>
        <v>0</v>
      </c>
      <c r="T9" s="53">
        <f>COUNTIFS($Q$8:$Q$49,"ชาย",$H$8:$H$49,4)</f>
        <v>0</v>
      </c>
      <c r="U9" s="53">
        <f>COUNTIFS($Q$8:$Q$49,"ชาย",$H$8:$H$49,3.5)</f>
        <v>0</v>
      </c>
      <c r="V9" s="53">
        <f>COUNTIFS($Q$8:$Q$49,"ชาย",$H$8:$H$49,3)</f>
        <v>0</v>
      </c>
      <c r="W9" s="53">
        <f>COUNTIFS($Q$8:$Q$49,"ชาย",$H$8:$H$49,2.5)</f>
        <v>0</v>
      </c>
      <c r="X9" s="53">
        <f>COUNTIFS($Q$8:$Q$49,"ชาย",$H$8:$H$49,2)</f>
        <v>0</v>
      </c>
      <c r="Y9" s="53">
        <f>COUNTIFS($Q$8:$Q$49,"ชาย",$H$8:$H$49,1.5)</f>
        <v>0</v>
      </c>
      <c r="Z9" s="53">
        <f>COUNTIFS($Q$8:$Q$49,"ชาย",$H$8:$H$49,1)</f>
        <v>0</v>
      </c>
      <c r="AA9" s="53">
        <f>COUNTIFS($Q$8:$Q$49,"ชาย",$H$8:$H$49,0)</f>
        <v>0</v>
      </c>
      <c r="AB9" s="53">
        <f>COUNTIFS($Q$8:$Q$49,"ชาย",$H$8:$H$49,"ร")</f>
        <v>0</v>
      </c>
      <c r="AC9" s="53">
        <f>COUNTIFS($Q$8:$Q$49,"ชาย",$H$8:$H$49,"มส")</f>
        <v>0</v>
      </c>
      <c r="AD9" s="53">
        <f>SUM(T9:AB9)</f>
        <v>0</v>
      </c>
      <c r="AE9" s="3" t="s">
        <v>24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</row>
    <row r="10" spans="1:53" ht="18" customHeight="1" x14ac:dyDescent="0.35">
      <c r="A10" s="3"/>
      <c r="B10" s="11">
        <v>3</v>
      </c>
      <c r="C10" s="55" t="s">
        <v>522</v>
      </c>
      <c r="D10" s="56" t="s">
        <v>2</v>
      </c>
      <c r="E10" s="57" t="s">
        <v>523</v>
      </c>
      <c r="F10" s="58" t="s">
        <v>524</v>
      </c>
      <c r="G10" s="75"/>
      <c r="H10" s="43" t="str">
        <f t="shared" si="0"/>
        <v>-</v>
      </c>
      <c r="I10" s="35"/>
      <c r="J10" s="48" t="s">
        <v>9</v>
      </c>
      <c r="K10" s="45">
        <f>S9+X26</f>
        <v>0</v>
      </c>
      <c r="L10" s="44" t="s">
        <v>22</v>
      </c>
      <c r="M10" s="49"/>
      <c r="N10" s="3"/>
      <c r="O10" s="3"/>
      <c r="P10" s="34"/>
      <c r="Q10" s="3" t="str">
        <f t="shared" si="1"/>
        <v>ชาย</v>
      </c>
      <c r="R10" s="53" t="s">
        <v>10</v>
      </c>
      <c r="S10" s="53">
        <f>SUM(L16:L25)</f>
        <v>0</v>
      </c>
      <c r="T10" s="53">
        <f>COUNTIFS($Q$8:$Q$49,"หญิง",$H$8:$H$49,4)</f>
        <v>0</v>
      </c>
      <c r="U10" s="53">
        <f>COUNTIFS($Q$8:$Q$49,"หญิง",$H$8:$H$49,3.5)</f>
        <v>0</v>
      </c>
      <c r="V10" s="53">
        <f>COUNTIFS($Q$8:$Q$49,"หญิง",$H$8:$H$49,3)</f>
        <v>0</v>
      </c>
      <c r="W10" s="53">
        <f>COUNTIFS($Q$8:$Q$49,"หญิง",$H$8:$H$49,2.5)</f>
        <v>0</v>
      </c>
      <c r="X10" s="53">
        <f>COUNTIFS($Q$8:$Q$49,"หญิง",$H$8:$H$49,2)</f>
        <v>0</v>
      </c>
      <c r="Y10" s="53">
        <f>COUNTIFS($Q$8:$Q$49,"หญิง",$H$8:$H$49,1.5)</f>
        <v>0</v>
      </c>
      <c r="Z10" s="53">
        <f>COUNTIFS($Q$8:$Q$49,"หญิง",$H$8:$H$49,1)</f>
        <v>0</v>
      </c>
      <c r="AA10" s="53">
        <f>COUNTIFS($Q$8:$Q$49,"หญิง",$H$8:$H$49,0)</f>
        <v>0</v>
      </c>
      <c r="AB10" s="53">
        <f>COUNTIFS($Q$8:$Q$49,"หญิง",$H$8:$H$49,"ร")</f>
        <v>0</v>
      </c>
      <c r="AC10" s="53">
        <f>COUNTIFS($Q$8:$Q$49,"หญิง",$H$8:$H$49,"มส")</f>
        <v>0</v>
      </c>
      <c r="AD10" s="53">
        <f>SUM(T10:AC10)</f>
        <v>0</v>
      </c>
      <c r="AE10" s="3" t="s">
        <v>25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</row>
    <row r="11" spans="1:53" ht="18" customHeight="1" x14ac:dyDescent="0.35">
      <c r="A11" s="3"/>
      <c r="B11" s="11">
        <v>4</v>
      </c>
      <c r="C11" s="55" t="s">
        <v>525</v>
      </c>
      <c r="D11" s="56" t="s">
        <v>2</v>
      </c>
      <c r="E11" s="57" t="s">
        <v>526</v>
      </c>
      <c r="F11" s="58" t="s">
        <v>527</v>
      </c>
      <c r="G11" s="75"/>
      <c r="H11" s="43" t="str">
        <f t="shared" si="0"/>
        <v>-</v>
      </c>
      <c r="I11" s="35"/>
      <c r="J11" s="48" t="s">
        <v>10</v>
      </c>
      <c r="K11" s="45">
        <f>S10+X27</f>
        <v>0</v>
      </c>
      <c r="L11" s="44" t="s">
        <v>22</v>
      </c>
      <c r="M11" s="49"/>
      <c r="N11" s="3"/>
      <c r="O11" s="3"/>
      <c r="P11" s="34"/>
      <c r="Q11" s="3" t="str">
        <f t="shared" si="1"/>
        <v>ชาย</v>
      </c>
      <c r="R11" s="53" t="s">
        <v>18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168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</row>
    <row r="12" spans="1:53" ht="18" customHeight="1" x14ac:dyDescent="0.35">
      <c r="A12" s="3"/>
      <c r="B12" s="11">
        <v>5</v>
      </c>
      <c r="C12" s="55" t="s">
        <v>528</v>
      </c>
      <c r="D12" s="56" t="s">
        <v>2</v>
      </c>
      <c r="E12" s="57" t="s">
        <v>529</v>
      </c>
      <c r="F12" s="58" t="s">
        <v>530</v>
      </c>
      <c r="G12" s="75"/>
      <c r="H12" s="43" t="str">
        <f t="shared" si="0"/>
        <v>-</v>
      </c>
      <c r="I12" s="35"/>
      <c r="J12" s="44" t="s">
        <v>20</v>
      </c>
      <c r="K12" s="35"/>
      <c r="L12" s="36"/>
      <c r="M12" s="3"/>
      <c r="N12" s="3"/>
      <c r="O12" s="3"/>
      <c r="P12" s="34"/>
      <c r="Q12" s="3" t="str">
        <f t="shared" si="1"/>
        <v>ชาย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53" ht="18" customHeight="1" x14ac:dyDescent="0.35">
      <c r="A13" s="3"/>
      <c r="B13" s="11">
        <v>6</v>
      </c>
      <c r="C13" s="55" t="s">
        <v>531</v>
      </c>
      <c r="D13" s="56" t="s">
        <v>2</v>
      </c>
      <c r="E13" s="57" t="s">
        <v>532</v>
      </c>
      <c r="F13" s="58" t="s">
        <v>533</v>
      </c>
      <c r="G13" s="75"/>
      <c r="H13" s="43" t="str">
        <f t="shared" si="0"/>
        <v>-</v>
      </c>
      <c r="I13" s="35"/>
      <c r="J13" s="36"/>
      <c r="K13" s="35"/>
      <c r="L13" s="36"/>
      <c r="M13" s="3"/>
      <c r="N13" s="3"/>
      <c r="O13" s="3"/>
      <c r="P13" s="34"/>
      <c r="Q13" s="3" t="str">
        <f t="shared" si="1"/>
        <v>ชาย</v>
      </c>
      <c r="R13" s="3"/>
      <c r="S13" s="9"/>
      <c r="T13" s="146" t="s">
        <v>88</v>
      </c>
      <c r="U13" s="146"/>
      <c r="V13" s="146"/>
      <c r="W13" s="147" t="s">
        <v>89</v>
      </c>
      <c r="X13" s="147"/>
      <c r="Y13" s="147"/>
      <c r="Z13" s="148" t="s">
        <v>90</v>
      </c>
      <c r="AA13" s="148"/>
      <c r="AB13" s="148"/>
      <c r="AC13" s="14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3" ht="18" customHeight="1" x14ac:dyDescent="0.35">
      <c r="A14" s="3"/>
      <c r="B14" s="11">
        <v>7</v>
      </c>
      <c r="C14" s="55" t="s">
        <v>534</v>
      </c>
      <c r="D14" s="56" t="s">
        <v>2</v>
      </c>
      <c r="E14" s="57" t="s">
        <v>535</v>
      </c>
      <c r="F14" s="58" t="s">
        <v>536</v>
      </c>
      <c r="G14" s="75"/>
      <c r="H14" s="43" t="str">
        <f t="shared" si="0"/>
        <v>-</v>
      </c>
      <c r="I14" s="35"/>
      <c r="J14" s="136" t="s">
        <v>8</v>
      </c>
      <c r="K14" s="136" t="s">
        <v>9</v>
      </c>
      <c r="L14" s="138" t="s">
        <v>10</v>
      </c>
      <c r="M14" s="50" t="s">
        <v>11</v>
      </c>
      <c r="N14" s="49"/>
      <c r="O14" s="49"/>
      <c r="P14" s="34"/>
      <c r="Q14" s="3" t="str">
        <f t="shared" si="1"/>
        <v>ชาย</v>
      </c>
      <c r="R14" s="3"/>
      <c r="S14" s="10" t="s">
        <v>22</v>
      </c>
      <c r="T14" s="149">
        <f>T11+U11+V11</f>
        <v>0</v>
      </c>
      <c r="U14" s="150"/>
      <c r="V14" s="150"/>
      <c r="W14" s="151">
        <f>W11+X11+Y11</f>
        <v>0</v>
      </c>
      <c r="X14" s="152"/>
      <c r="Y14" s="152"/>
      <c r="Z14" s="153">
        <f>Z11+AA11+AB11+AC11</f>
        <v>0</v>
      </c>
      <c r="AA14" s="153"/>
      <c r="AB14" s="153"/>
      <c r="AC14" s="15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3" ht="18" customHeight="1" x14ac:dyDescent="0.35">
      <c r="A15" s="3"/>
      <c r="B15" s="11">
        <v>8</v>
      </c>
      <c r="C15" s="55" t="s">
        <v>537</v>
      </c>
      <c r="D15" s="56" t="s">
        <v>2</v>
      </c>
      <c r="E15" s="57" t="s">
        <v>538</v>
      </c>
      <c r="F15" s="58" t="s">
        <v>539</v>
      </c>
      <c r="G15" s="75"/>
      <c r="H15" s="43" t="str">
        <f t="shared" si="0"/>
        <v>-</v>
      </c>
      <c r="I15" s="35"/>
      <c r="J15" s="137"/>
      <c r="K15" s="137"/>
      <c r="L15" s="139"/>
      <c r="M15" s="51" t="s">
        <v>12</v>
      </c>
      <c r="N15" s="49"/>
      <c r="O15" s="49"/>
      <c r="P15" s="34"/>
      <c r="Q15" s="3" t="str">
        <f t="shared" si="1"/>
        <v>ชาย</v>
      </c>
      <c r="R15" s="3"/>
      <c r="S15" s="10" t="s">
        <v>91</v>
      </c>
      <c r="T15" s="140" t="e">
        <f>T12+U12+V12</f>
        <v>#DIV/0!</v>
      </c>
      <c r="U15" s="141"/>
      <c r="V15" s="141"/>
      <c r="W15" s="142" t="e">
        <f>W12+X12+Y12</f>
        <v>#DIV/0!</v>
      </c>
      <c r="X15" s="143"/>
      <c r="Y15" s="143"/>
      <c r="Z15" s="144" t="e">
        <f>Z12+AA12+AB12+AC12</f>
        <v>#DIV/0!</v>
      </c>
      <c r="AA15" s="145"/>
      <c r="AB15" s="145"/>
      <c r="AC15" s="145"/>
      <c r="AD15" s="7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3" ht="18" customHeight="1" x14ac:dyDescent="0.35">
      <c r="A16" s="3"/>
      <c r="B16" s="11">
        <v>9</v>
      </c>
      <c r="C16" s="55" t="s">
        <v>540</v>
      </c>
      <c r="D16" s="56" t="s">
        <v>2</v>
      </c>
      <c r="E16" s="57" t="s">
        <v>541</v>
      </c>
      <c r="F16" s="58" t="s">
        <v>16</v>
      </c>
      <c r="G16" s="75"/>
      <c r="H16" s="43" t="str">
        <f t="shared" si="0"/>
        <v>-</v>
      </c>
      <c r="I16" s="35"/>
      <c r="J16" s="52">
        <v>4</v>
      </c>
      <c r="K16" s="11">
        <f>T9</f>
        <v>0</v>
      </c>
      <c r="L16" s="10">
        <f>T10</f>
        <v>0</v>
      </c>
      <c r="M16" s="125">
        <f>L18+L17+L16+K16+K17+K18</f>
        <v>0</v>
      </c>
      <c r="N16" s="3"/>
      <c r="O16" s="3"/>
      <c r="P16" s="34"/>
      <c r="Q16" s="3" t="str">
        <f t="shared" si="1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8" customHeight="1" x14ac:dyDescent="0.35">
      <c r="A17" s="3"/>
      <c r="B17" s="11">
        <v>10</v>
      </c>
      <c r="C17" s="55" t="s">
        <v>542</v>
      </c>
      <c r="D17" s="56" t="s">
        <v>2</v>
      </c>
      <c r="E17" s="57" t="s">
        <v>543</v>
      </c>
      <c r="F17" s="58" t="s">
        <v>544</v>
      </c>
      <c r="G17" s="75"/>
      <c r="H17" s="43" t="str">
        <f t="shared" si="0"/>
        <v>-</v>
      </c>
      <c r="I17" s="35"/>
      <c r="J17" s="52">
        <v>3.5</v>
      </c>
      <c r="K17" s="11">
        <f>U9</f>
        <v>0</v>
      </c>
      <c r="L17" s="10">
        <f>U10</f>
        <v>0</v>
      </c>
      <c r="M17" s="126"/>
      <c r="N17" s="3"/>
      <c r="O17" s="3"/>
      <c r="P17" s="34"/>
      <c r="Q17" s="3" t="str">
        <f t="shared" si="1"/>
        <v>ชาย</v>
      </c>
      <c r="R17" s="3"/>
      <c r="S17" s="154" t="s">
        <v>92</v>
      </c>
      <c r="T17" s="154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8" customHeight="1" x14ac:dyDescent="0.35">
      <c r="A18" s="3"/>
      <c r="B18" s="11">
        <v>11</v>
      </c>
      <c r="C18" s="55" t="s">
        <v>545</v>
      </c>
      <c r="D18" s="56" t="s">
        <v>2</v>
      </c>
      <c r="E18" s="57" t="s">
        <v>546</v>
      </c>
      <c r="F18" s="58" t="s">
        <v>547</v>
      </c>
      <c r="G18" s="75"/>
      <c r="H18" s="43" t="str">
        <f t="shared" si="0"/>
        <v>-</v>
      </c>
      <c r="I18" s="35"/>
      <c r="J18" s="52">
        <v>3</v>
      </c>
      <c r="K18" s="11">
        <f>V9</f>
        <v>0</v>
      </c>
      <c r="L18" s="10">
        <f>V10</f>
        <v>0</v>
      </c>
      <c r="M18" s="127"/>
      <c r="N18" s="3"/>
      <c r="O18" s="3"/>
      <c r="P18" s="34"/>
      <c r="Q18" s="3" t="str">
        <f t="shared" si="1"/>
        <v>ชาย</v>
      </c>
      <c r="R18" s="3"/>
      <c r="S18" s="156" t="s">
        <v>39</v>
      </c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8" customHeight="1" x14ac:dyDescent="0.35">
      <c r="A19" s="3"/>
      <c r="B19" s="11">
        <v>12</v>
      </c>
      <c r="C19" s="55" t="s">
        <v>548</v>
      </c>
      <c r="D19" s="56" t="s">
        <v>2</v>
      </c>
      <c r="E19" s="57" t="s">
        <v>549</v>
      </c>
      <c r="F19" s="58" t="s">
        <v>550</v>
      </c>
      <c r="G19" s="75"/>
      <c r="H19" s="43" t="str">
        <f t="shared" si="0"/>
        <v>-</v>
      </c>
      <c r="I19" s="35"/>
      <c r="J19" s="54">
        <v>2.5</v>
      </c>
      <c r="K19" s="11">
        <f>W9</f>
        <v>0</v>
      </c>
      <c r="L19" s="10">
        <f>W10</f>
        <v>0</v>
      </c>
      <c r="M19" s="125">
        <f>L22+K22+L21+K20+K19+L19+L20+K21</f>
        <v>0</v>
      </c>
      <c r="N19" s="3"/>
      <c r="O19" s="3"/>
      <c r="P19" s="34"/>
      <c r="Q19" s="3" t="str">
        <f t="shared" si="1"/>
        <v>ชาย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13</v>
      </c>
      <c r="AC19" s="10" t="s">
        <v>19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8" customHeight="1" x14ac:dyDescent="0.35">
      <c r="A20" s="3"/>
      <c r="B20" s="11">
        <v>13</v>
      </c>
      <c r="C20" s="55" t="s">
        <v>551</v>
      </c>
      <c r="D20" s="56" t="s">
        <v>2</v>
      </c>
      <c r="E20" s="57" t="s">
        <v>552</v>
      </c>
      <c r="F20" s="58" t="s">
        <v>173</v>
      </c>
      <c r="G20" s="75"/>
      <c r="H20" s="43" t="str">
        <f t="shared" si="0"/>
        <v>-</v>
      </c>
      <c r="I20" s="35"/>
      <c r="J20" s="54">
        <v>2</v>
      </c>
      <c r="K20" s="11">
        <f>X9</f>
        <v>0</v>
      </c>
      <c r="L20" s="10">
        <f>X10</f>
        <v>0</v>
      </c>
      <c r="M20" s="126"/>
      <c r="N20" s="3"/>
      <c r="O20" s="3"/>
      <c r="P20" s="34"/>
      <c r="Q20" s="3" t="str">
        <f t="shared" si="1"/>
        <v>ชาย</v>
      </c>
      <c r="R20" s="3"/>
      <c r="S20" s="10" t="s">
        <v>93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8" customHeight="1" x14ac:dyDescent="0.35">
      <c r="A21" s="3"/>
      <c r="B21" s="11">
        <v>14</v>
      </c>
      <c r="C21" s="55" t="s">
        <v>553</v>
      </c>
      <c r="D21" s="56" t="s">
        <v>2</v>
      </c>
      <c r="E21" s="57" t="s">
        <v>554</v>
      </c>
      <c r="F21" s="58" t="s">
        <v>555</v>
      </c>
      <c r="G21" s="75"/>
      <c r="H21" s="43" t="str">
        <f t="shared" si="0"/>
        <v>-</v>
      </c>
      <c r="I21" s="35"/>
      <c r="J21" s="54">
        <v>1.5</v>
      </c>
      <c r="K21" s="11">
        <f>Y9</f>
        <v>0</v>
      </c>
      <c r="L21" s="10">
        <f>Y10</f>
        <v>0</v>
      </c>
      <c r="M21" s="126"/>
      <c r="N21" s="3"/>
      <c r="O21" s="3"/>
      <c r="P21" s="34"/>
      <c r="Q21" s="3" t="str">
        <f t="shared" si="1"/>
        <v>ชาย</v>
      </c>
      <c r="R21" s="3"/>
      <c r="S21" s="10" t="s">
        <v>91</v>
      </c>
      <c r="T21" s="40" t="e">
        <f>T12</f>
        <v>#DIV/0!</v>
      </c>
      <c r="U21" s="40" t="e">
        <f t="shared" si="3"/>
        <v>#DIV/0!</v>
      </c>
      <c r="V21" s="40" t="e">
        <f t="shared" si="3"/>
        <v>#DIV/0!</v>
      </c>
      <c r="W21" s="40" t="e">
        <f t="shared" si="3"/>
        <v>#DIV/0!</v>
      </c>
      <c r="X21" s="40" t="e">
        <f t="shared" si="3"/>
        <v>#DIV/0!</v>
      </c>
      <c r="Y21" s="40" t="e">
        <f t="shared" si="3"/>
        <v>#DIV/0!</v>
      </c>
      <c r="Z21" s="40" t="e">
        <f t="shared" si="3"/>
        <v>#DIV/0!</v>
      </c>
      <c r="AA21" s="40" t="e">
        <f t="shared" si="3"/>
        <v>#DIV/0!</v>
      </c>
      <c r="AB21" s="40" t="e">
        <f t="shared" si="3"/>
        <v>#DIV/0!</v>
      </c>
      <c r="AC21" s="40" t="e">
        <f t="shared" si="3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8" customHeight="1" x14ac:dyDescent="0.35">
      <c r="A22" s="3"/>
      <c r="B22" s="11">
        <v>15</v>
      </c>
      <c r="C22" s="55" t="s">
        <v>556</v>
      </c>
      <c r="D22" s="56" t="s">
        <v>3</v>
      </c>
      <c r="E22" s="57" t="s">
        <v>557</v>
      </c>
      <c r="F22" s="58" t="s">
        <v>100</v>
      </c>
      <c r="G22" s="75"/>
      <c r="H22" s="43" t="str">
        <f t="shared" si="0"/>
        <v>-</v>
      </c>
      <c r="I22" s="35"/>
      <c r="J22" s="54">
        <v>1</v>
      </c>
      <c r="K22" s="11">
        <f>Z9</f>
        <v>0</v>
      </c>
      <c r="L22" s="10">
        <f>Z10</f>
        <v>0</v>
      </c>
      <c r="M22" s="127"/>
      <c r="N22" s="3"/>
      <c r="O22" s="3"/>
      <c r="P22" s="34"/>
      <c r="Q22" s="3" t="str">
        <f t="shared" si="1"/>
        <v>หญิง</v>
      </c>
      <c r="R22" s="3"/>
      <c r="S22" s="74" t="s">
        <v>94</v>
      </c>
      <c r="T22" s="155" t="e">
        <f>T15</f>
        <v>#DIV/0!</v>
      </c>
      <c r="U22" s="125"/>
      <c r="V22" s="125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8" customHeight="1" x14ac:dyDescent="0.35">
      <c r="A23" s="3"/>
      <c r="B23" s="11">
        <v>16</v>
      </c>
      <c r="C23" s="55" t="s">
        <v>558</v>
      </c>
      <c r="D23" s="56" t="s">
        <v>3</v>
      </c>
      <c r="E23" s="57" t="s">
        <v>559</v>
      </c>
      <c r="F23" s="58" t="s">
        <v>16</v>
      </c>
      <c r="G23" s="75"/>
      <c r="H23" s="43" t="str">
        <f t="shared" si="0"/>
        <v>-</v>
      </c>
      <c r="I23" s="35"/>
      <c r="J23" s="54">
        <v>0</v>
      </c>
      <c r="K23" s="11">
        <f>AA9</f>
        <v>0</v>
      </c>
      <c r="L23" s="10">
        <f>AA10</f>
        <v>0</v>
      </c>
      <c r="M23" s="125">
        <f>L25+K24+K23+L23+L24+K25</f>
        <v>0</v>
      </c>
      <c r="N23" s="3"/>
      <c r="O23" s="3"/>
      <c r="P23" s="34"/>
      <c r="Q23" s="3" t="str">
        <f t="shared" si="1"/>
        <v>หญิง</v>
      </c>
      <c r="R23" s="3"/>
      <c r="S23" s="157" t="s">
        <v>36</v>
      </c>
      <c r="T23" s="157"/>
      <c r="U23" s="158" t="e">
        <f>AF10</f>
        <v>#DIV/0!</v>
      </c>
      <c r="V23" s="159"/>
      <c r="W23" s="162" t="s">
        <v>95</v>
      </c>
      <c r="X23" s="163"/>
      <c r="Y23" s="164"/>
      <c r="Z23" s="160" t="e">
        <f>AF9</f>
        <v>#DIV/0!</v>
      </c>
      <c r="AA23" s="161"/>
      <c r="AB23" s="161"/>
      <c r="AC23" s="161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8" customHeight="1" x14ac:dyDescent="0.35">
      <c r="A24" s="3"/>
      <c r="B24" s="11">
        <v>17</v>
      </c>
      <c r="C24" s="55" t="s">
        <v>560</v>
      </c>
      <c r="D24" s="56" t="s">
        <v>3</v>
      </c>
      <c r="E24" s="57" t="s">
        <v>561</v>
      </c>
      <c r="F24" s="58" t="s">
        <v>562</v>
      </c>
      <c r="G24" s="75"/>
      <c r="H24" s="43" t="str">
        <f t="shared" si="0"/>
        <v>-</v>
      </c>
      <c r="I24" s="35"/>
      <c r="J24" s="52" t="s">
        <v>13</v>
      </c>
      <c r="K24" s="11">
        <f>AB9</f>
        <v>0</v>
      </c>
      <c r="L24" s="10">
        <f>AB10</f>
        <v>0</v>
      </c>
      <c r="M24" s="126"/>
      <c r="N24" s="3"/>
      <c r="O24" s="3"/>
      <c r="P24" s="34"/>
      <c r="Q24" s="3" t="str">
        <f t="shared" si="1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8" customHeight="1" x14ac:dyDescent="0.35">
      <c r="A25" s="3"/>
      <c r="B25" s="11">
        <v>18</v>
      </c>
      <c r="C25" s="55" t="s">
        <v>563</v>
      </c>
      <c r="D25" s="56" t="s">
        <v>3</v>
      </c>
      <c r="E25" s="57" t="s">
        <v>564</v>
      </c>
      <c r="F25" s="58" t="s">
        <v>565</v>
      </c>
      <c r="G25" s="75"/>
      <c r="H25" s="43" t="str">
        <f t="shared" si="0"/>
        <v>-</v>
      </c>
      <c r="I25" s="35"/>
      <c r="J25" s="52" t="s">
        <v>14</v>
      </c>
      <c r="K25" s="11">
        <f>AC9</f>
        <v>0</v>
      </c>
      <c r="L25" s="10">
        <f>AC10</f>
        <v>0</v>
      </c>
      <c r="M25" s="127"/>
      <c r="N25" s="3"/>
      <c r="O25" s="3"/>
      <c r="P25" s="34"/>
      <c r="Q25" s="3" t="str">
        <f t="shared" si="1"/>
        <v>หญิง</v>
      </c>
      <c r="R25" s="3"/>
      <c r="S25" s="110" t="s">
        <v>109</v>
      </c>
      <c r="T25" s="110" t="s">
        <v>212</v>
      </c>
      <c r="U25" s="110" t="s">
        <v>91</v>
      </c>
      <c r="V25" s="110" t="s">
        <v>213</v>
      </c>
      <c r="W25" s="110" t="s">
        <v>91</v>
      </c>
      <c r="X25" s="110" t="s">
        <v>18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8" customHeight="1" x14ac:dyDescent="0.35">
      <c r="A26" s="3"/>
      <c r="B26" s="11">
        <v>19</v>
      </c>
      <c r="C26" s="55" t="s">
        <v>566</v>
      </c>
      <c r="D26" s="56" t="s">
        <v>3</v>
      </c>
      <c r="E26" s="57" t="s">
        <v>567</v>
      </c>
      <c r="F26" s="58" t="s">
        <v>568</v>
      </c>
      <c r="G26" s="75"/>
      <c r="H26" s="43" t="str">
        <f t="shared" si="0"/>
        <v>-</v>
      </c>
      <c r="I26" s="35"/>
      <c r="J26" s="52" t="s">
        <v>222</v>
      </c>
      <c r="K26" s="11">
        <f>T26</f>
        <v>0</v>
      </c>
      <c r="L26" s="112">
        <f>T27</f>
        <v>0</v>
      </c>
      <c r="M26" s="109">
        <f>T28</f>
        <v>0</v>
      </c>
      <c r="N26" s="3"/>
      <c r="O26" s="3"/>
      <c r="P26" s="34"/>
      <c r="Q26" s="3" t="str">
        <f t="shared" si="1"/>
        <v>หญิง</v>
      </c>
      <c r="R26" s="3"/>
      <c r="S26" s="109" t="s">
        <v>9</v>
      </c>
      <c r="T26" s="109">
        <f>COUNTIFS($Q$8:$Q$59,"ชาย",$H$8:$H$59,"ผ")</f>
        <v>0</v>
      </c>
      <c r="U26" s="109" t="e">
        <f>(T26*100)/X26</f>
        <v>#DIV/0!</v>
      </c>
      <c r="V26" s="109">
        <f>COUNTIFS($Q$8:$Q$59,"ชาย",$H$8:$H$59,"มผ")</f>
        <v>0</v>
      </c>
      <c r="W26" s="109" t="e">
        <f>(V26*100)/X26</f>
        <v>#DIV/0!</v>
      </c>
      <c r="X26" s="109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8" customHeight="1" x14ac:dyDescent="0.35">
      <c r="A27" s="3"/>
      <c r="B27" s="11">
        <v>20</v>
      </c>
      <c r="C27" s="55" t="s">
        <v>569</v>
      </c>
      <c r="D27" s="56" t="s">
        <v>3</v>
      </c>
      <c r="E27" s="57" t="s">
        <v>570</v>
      </c>
      <c r="F27" s="58" t="s">
        <v>550</v>
      </c>
      <c r="G27" s="75"/>
      <c r="H27" s="43" t="str">
        <f t="shared" si="0"/>
        <v>-</v>
      </c>
      <c r="I27" s="35"/>
      <c r="J27" s="52" t="s">
        <v>221</v>
      </c>
      <c r="K27" s="11">
        <f>V26</f>
        <v>0</v>
      </c>
      <c r="L27" s="112">
        <f>V27</f>
        <v>0</v>
      </c>
      <c r="M27" s="109">
        <f>V28</f>
        <v>0</v>
      </c>
      <c r="N27" s="3"/>
      <c r="O27" s="3"/>
      <c r="P27" s="34"/>
      <c r="Q27" s="3" t="str">
        <f t="shared" si="1"/>
        <v>หญิง</v>
      </c>
      <c r="R27" s="3"/>
      <c r="S27" s="109" t="s">
        <v>10</v>
      </c>
      <c r="T27" s="109">
        <f>COUNTIFS($Q$8:$Q$59,"หญิง",$H$8:$H$59,"ผ")</f>
        <v>0</v>
      </c>
      <c r="U27" s="109" t="e">
        <f>(T27*100)/X27</f>
        <v>#DIV/0!</v>
      </c>
      <c r="V27" s="109">
        <f>COUNTIFS($Q$8:$Q$59,"หญิง",$H$8:$H$59,"มผ")</f>
        <v>0</v>
      </c>
      <c r="W27" s="109" t="e">
        <f>(V27*100)/X27</f>
        <v>#DIV/0!</v>
      </c>
      <c r="X27" s="109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8" customHeight="1" x14ac:dyDescent="0.35">
      <c r="A28" s="3"/>
      <c r="B28" s="11">
        <v>21</v>
      </c>
      <c r="C28" s="55" t="s">
        <v>571</v>
      </c>
      <c r="D28" s="56" t="s">
        <v>3</v>
      </c>
      <c r="E28" s="57" t="s">
        <v>572</v>
      </c>
      <c r="F28" s="58" t="s">
        <v>573</v>
      </c>
      <c r="G28" s="75"/>
      <c r="H28" s="43" t="str">
        <f t="shared" si="0"/>
        <v>-</v>
      </c>
      <c r="I28" s="35"/>
      <c r="J28" s="36"/>
      <c r="L28" s="36"/>
      <c r="M28" s="3"/>
      <c r="N28" s="3"/>
      <c r="O28" s="3"/>
      <c r="P28" s="34"/>
      <c r="Q28" s="3" t="str">
        <f t="shared" si="1"/>
        <v>หญิง</v>
      </c>
      <c r="R28" s="3"/>
      <c r="S28" s="109" t="s">
        <v>18</v>
      </c>
      <c r="T28" s="109">
        <f>SUM(T26:T27)</f>
        <v>0</v>
      </c>
      <c r="U28" s="109" t="e">
        <f>(T28*100)/X28</f>
        <v>#DIV/0!</v>
      </c>
      <c r="V28" s="109">
        <f>SUM(V26:V27)</f>
        <v>0</v>
      </c>
      <c r="W28" s="109" t="e">
        <f>(V28*100)/X28</f>
        <v>#DIV/0!</v>
      </c>
      <c r="X28" s="109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8" customHeight="1" x14ac:dyDescent="0.35">
      <c r="A29" s="3"/>
      <c r="B29" s="11">
        <v>22</v>
      </c>
      <c r="C29" s="55" t="s">
        <v>574</v>
      </c>
      <c r="D29" s="56" t="s">
        <v>3</v>
      </c>
      <c r="E29" s="57" t="s">
        <v>575</v>
      </c>
      <c r="F29" s="58" t="s">
        <v>576</v>
      </c>
      <c r="G29" s="75"/>
      <c r="H29" s="43" t="str">
        <f t="shared" si="0"/>
        <v>-</v>
      </c>
      <c r="I29" s="35"/>
      <c r="J29" s="36"/>
      <c r="K29" s="35"/>
      <c r="L29" s="36"/>
      <c r="M29" s="3"/>
      <c r="N29" s="3"/>
      <c r="O29" s="3"/>
      <c r="P29" s="34"/>
      <c r="Q29" s="3" t="str">
        <f t="shared" si="1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8" customHeight="1" x14ac:dyDescent="0.35">
      <c r="A30" s="3"/>
      <c r="B30" s="11">
        <v>23</v>
      </c>
      <c r="C30" s="55" t="s">
        <v>577</v>
      </c>
      <c r="D30" s="56" t="s">
        <v>3</v>
      </c>
      <c r="E30" s="57" t="s">
        <v>578</v>
      </c>
      <c r="F30" s="58" t="s">
        <v>444</v>
      </c>
      <c r="G30" s="75"/>
      <c r="H30" s="43" t="str">
        <f t="shared" si="0"/>
        <v>-</v>
      </c>
      <c r="I30" s="35"/>
      <c r="J30" s="36"/>
      <c r="K30" s="71" t="str">
        <f>กรอกข้อมูล!C5</f>
        <v>(นางสาววิภาวรรณ  ขันพระแสง)</v>
      </c>
      <c r="L30" s="36"/>
      <c r="M30" s="3"/>
      <c r="N30" s="3"/>
      <c r="O30" s="3"/>
      <c r="P30" s="34"/>
      <c r="Q30" s="3" t="str">
        <f t="shared" si="1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8" customHeight="1" x14ac:dyDescent="0.35">
      <c r="A31" s="3"/>
      <c r="B31" s="11">
        <v>24</v>
      </c>
      <c r="C31" s="55" t="s">
        <v>579</v>
      </c>
      <c r="D31" s="56" t="s">
        <v>3</v>
      </c>
      <c r="E31" s="57" t="s">
        <v>580</v>
      </c>
      <c r="F31" s="58" t="s">
        <v>581</v>
      </c>
      <c r="G31" s="75"/>
      <c r="H31" s="43" t="str">
        <f t="shared" si="0"/>
        <v>-</v>
      </c>
      <c r="I31" s="35"/>
      <c r="J31" s="36"/>
      <c r="K31" s="35"/>
      <c r="L31" s="36"/>
      <c r="M31" s="3"/>
      <c r="N31" s="3"/>
      <c r="O31" s="3"/>
      <c r="P31" s="34"/>
      <c r="Q31" s="3" t="str">
        <f t="shared" si="1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8" customHeight="1" x14ac:dyDescent="0.35">
      <c r="A32" s="3"/>
      <c r="B32" s="11">
        <v>25</v>
      </c>
      <c r="C32" s="55" t="s">
        <v>582</v>
      </c>
      <c r="D32" s="56" t="s">
        <v>3</v>
      </c>
      <c r="E32" s="57" t="s">
        <v>583</v>
      </c>
      <c r="F32" s="58" t="s">
        <v>584</v>
      </c>
      <c r="G32" s="75"/>
      <c r="H32" s="43" t="str">
        <f t="shared" si="0"/>
        <v>-</v>
      </c>
      <c r="I32" s="35"/>
      <c r="J32" s="36"/>
      <c r="K32" s="35"/>
      <c r="L32" s="36"/>
      <c r="M32" s="3"/>
      <c r="N32" s="3"/>
      <c r="O32" s="3"/>
      <c r="P32" s="34"/>
      <c r="Q32" s="3" t="str">
        <f t="shared" si="1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8" customHeight="1" x14ac:dyDescent="0.35">
      <c r="A33" s="3"/>
      <c r="B33" s="11">
        <v>26</v>
      </c>
      <c r="C33" s="55" t="s">
        <v>585</v>
      </c>
      <c r="D33" s="56" t="s">
        <v>3</v>
      </c>
      <c r="E33" s="57" t="s">
        <v>586</v>
      </c>
      <c r="F33" s="58" t="s">
        <v>97</v>
      </c>
      <c r="G33" s="75"/>
      <c r="H33" s="43" t="str">
        <f t="shared" si="0"/>
        <v>-</v>
      </c>
      <c r="I33" s="35"/>
      <c r="J33" s="36"/>
      <c r="K33" s="35"/>
      <c r="L33" s="36"/>
      <c r="M33" s="3"/>
      <c r="N33" s="3"/>
      <c r="O33" s="3"/>
      <c r="P33" s="34"/>
      <c r="Q33" s="3" t="str">
        <f t="shared" si="1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8" customHeight="1" x14ac:dyDescent="0.35">
      <c r="A34" s="3"/>
      <c r="B34" s="11">
        <v>27</v>
      </c>
      <c r="C34" s="55" t="s">
        <v>587</v>
      </c>
      <c r="D34" s="56" t="s">
        <v>3</v>
      </c>
      <c r="E34" s="57" t="s">
        <v>588</v>
      </c>
      <c r="F34" s="58" t="s">
        <v>589</v>
      </c>
      <c r="G34" s="75"/>
      <c r="H34" s="43" t="str">
        <f t="shared" si="0"/>
        <v>-</v>
      </c>
      <c r="I34" s="36"/>
      <c r="J34" s="36"/>
      <c r="K34" s="36"/>
      <c r="L34" s="36"/>
      <c r="M34" s="3"/>
      <c r="N34" s="3"/>
      <c r="O34" s="3"/>
      <c r="P34" s="34"/>
      <c r="Q34" s="3" t="str">
        <f t="shared" si="1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8" customHeight="1" x14ac:dyDescent="0.35">
      <c r="A35" s="3"/>
      <c r="B35" s="11">
        <v>28</v>
      </c>
      <c r="C35" s="55" t="s">
        <v>590</v>
      </c>
      <c r="D35" s="56" t="s">
        <v>3</v>
      </c>
      <c r="E35" s="57" t="s">
        <v>591</v>
      </c>
      <c r="F35" s="58" t="s">
        <v>592</v>
      </c>
      <c r="G35" s="75"/>
      <c r="H35" s="43" t="str">
        <f t="shared" si="0"/>
        <v>-</v>
      </c>
      <c r="I35" s="36"/>
      <c r="J35" s="36"/>
      <c r="K35" s="36"/>
      <c r="L35" s="36"/>
      <c r="M35" s="3"/>
      <c r="N35" s="3"/>
      <c r="O35" s="3"/>
      <c r="P35" s="34"/>
      <c r="Q35" s="3" t="str">
        <f t="shared" si="1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8" customHeight="1" x14ac:dyDescent="0.35">
      <c r="A36" s="3"/>
      <c r="B36" s="11">
        <v>29</v>
      </c>
      <c r="C36" s="55" t="s">
        <v>593</v>
      </c>
      <c r="D36" s="56" t="s">
        <v>3</v>
      </c>
      <c r="E36" s="57" t="s">
        <v>594</v>
      </c>
      <c r="F36" s="58" t="s">
        <v>595</v>
      </c>
      <c r="G36" s="75"/>
      <c r="H36" s="43" t="str">
        <f t="shared" si="0"/>
        <v>-</v>
      </c>
      <c r="I36" s="36"/>
      <c r="J36" s="36"/>
      <c r="K36" s="36"/>
      <c r="L36" s="36"/>
      <c r="M36" s="3"/>
      <c r="N36" s="3"/>
      <c r="O36" s="3"/>
      <c r="P36" s="34"/>
      <c r="Q36" s="3" t="str">
        <f t="shared" si="1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 x14ac:dyDescent="0.35">
      <c r="A37" s="3"/>
      <c r="B37" s="11">
        <v>30</v>
      </c>
      <c r="C37" s="59" t="s">
        <v>596</v>
      </c>
      <c r="D37" s="56" t="s">
        <v>3</v>
      </c>
      <c r="E37" s="60" t="s">
        <v>597</v>
      </c>
      <c r="F37" s="61" t="s">
        <v>598</v>
      </c>
      <c r="G37" s="75"/>
      <c r="H37" s="43" t="str">
        <f t="shared" si="0"/>
        <v>-</v>
      </c>
      <c r="I37" s="36"/>
      <c r="J37" s="36"/>
      <c r="K37" s="36"/>
      <c r="L37" s="36"/>
      <c r="M37" s="3"/>
      <c r="N37" s="3"/>
      <c r="O37" s="3"/>
      <c r="P37" s="34"/>
      <c r="Q37" s="3" t="str">
        <f t="shared" si="1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 x14ac:dyDescent="0.35">
      <c r="A38" s="3"/>
      <c r="B38" s="86">
        <v>31</v>
      </c>
      <c r="C38" s="55" t="s">
        <v>599</v>
      </c>
      <c r="D38" s="56" t="s">
        <v>3</v>
      </c>
      <c r="E38" s="57" t="s">
        <v>600</v>
      </c>
      <c r="F38" s="58" t="s">
        <v>601</v>
      </c>
      <c r="G38" s="75"/>
      <c r="H38" s="43" t="str">
        <f t="shared" si="0"/>
        <v>-</v>
      </c>
      <c r="I38" s="3"/>
      <c r="J38" s="3"/>
      <c r="K38" s="3"/>
      <c r="L38" s="3"/>
      <c r="M38" s="3"/>
      <c r="N38" s="3"/>
      <c r="O38" s="3"/>
      <c r="P38" s="34"/>
      <c r="Q38" s="3" t="str">
        <f t="shared" si="1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 x14ac:dyDescent="0.35">
      <c r="A39" s="3"/>
      <c r="B39" s="86">
        <v>32</v>
      </c>
      <c r="C39" s="59" t="s">
        <v>602</v>
      </c>
      <c r="D39" s="56" t="s">
        <v>3</v>
      </c>
      <c r="E39" s="60" t="s">
        <v>603</v>
      </c>
      <c r="F39" s="61" t="s">
        <v>604</v>
      </c>
      <c r="G39" s="75"/>
      <c r="H39" s="43" t="str">
        <f t="shared" si="0"/>
        <v>-</v>
      </c>
      <c r="I39" s="3"/>
      <c r="J39" s="3"/>
      <c r="K39" s="3"/>
      <c r="L39" s="3"/>
      <c r="M39" s="3"/>
      <c r="N39" s="3"/>
      <c r="O39" s="3"/>
      <c r="P39" s="34"/>
      <c r="Q39" s="3" t="str">
        <f t="shared" si="1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6.5" customHeight="1" x14ac:dyDescent="0.35">
      <c r="A40" s="3"/>
      <c r="B40" s="86">
        <v>33</v>
      </c>
      <c r="C40" s="55" t="s">
        <v>605</v>
      </c>
      <c r="D40" s="56" t="s">
        <v>3</v>
      </c>
      <c r="E40" s="57" t="s">
        <v>606</v>
      </c>
      <c r="F40" s="58" t="s">
        <v>607</v>
      </c>
      <c r="G40" s="75"/>
      <c r="H40" s="43" t="str">
        <f t="shared" si="0"/>
        <v>-</v>
      </c>
      <c r="I40" s="3"/>
      <c r="J40" s="3"/>
      <c r="K40" s="3"/>
      <c r="L40" s="3"/>
      <c r="M40" s="3"/>
      <c r="N40" s="3"/>
      <c r="O40" s="3"/>
      <c r="P40" s="34"/>
      <c r="Q40" s="3" t="str">
        <f t="shared" si="1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6.5" customHeight="1" x14ac:dyDescent="0.35">
      <c r="A41" s="3"/>
      <c r="B41" s="86">
        <v>34</v>
      </c>
      <c r="C41" s="59" t="s">
        <v>608</v>
      </c>
      <c r="D41" s="56" t="s">
        <v>3</v>
      </c>
      <c r="E41" s="60" t="s">
        <v>609</v>
      </c>
      <c r="F41" s="61" t="s">
        <v>550</v>
      </c>
      <c r="G41" s="75"/>
      <c r="H41" s="43" t="str">
        <f t="shared" si="0"/>
        <v>-</v>
      </c>
      <c r="I41" s="3"/>
      <c r="J41" s="3"/>
      <c r="K41" s="3"/>
      <c r="L41" s="3"/>
      <c r="M41" s="3"/>
      <c r="N41" s="3"/>
      <c r="O41" s="3"/>
      <c r="P41" s="34"/>
      <c r="Q41" s="3" t="str">
        <f t="shared" si="1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6.5" customHeight="1" x14ac:dyDescent="0.35">
      <c r="A42" s="3"/>
      <c r="B42" s="86">
        <v>35</v>
      </c>
      <c r="C42" s="55" t="s">
        <v>610</v>
      </c>
      <c r="D42" s="56" t="s">
        <v>3</v>
      </c>
      <c r="E42" s="57" t="s">
        <v>611</v>
      </c>
      <c r="F42" s="58" t="s">
        <v>550</v>
      </c>
      <c r="G42" s="75"/>
      <c r="H42" s="43" t="str">
        <f t="shared" si="0"/>
        <v>-</v>
      </c>
      <c r="I42" s="3"/>
      <c r="J42" s="3"/>
      <c r="K42" s="3"/>
      <c r="L42" s="3"/>
      <c r="M42" s="3"/>
      <c r="N42" s="3"/>
      <c r="O42" s="3"/>
      <c r="P42" s="34"/>
      <c r="Q42" s="3" t="str">
        <f t="shared" si="1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6.5" customHeight="1" x14ac:dyDescent="0.35">
      <c r="A43" s="3"/>
      <c r="B43" s="86">
        <v>36</v>
      </c>
      <c r="C43" s="59" t="s">
        <v>612</v>
      </c>
      <c r="D43" s="56" t="s">
        <v>3</v>
      </c>
      <c r="E43" s="60" t="s">
        <v>613</v>
      </c>
      <c r="F43" s="61" t="s">
        <v>614</v>
      </c>
      <c r="G43" s="75"/>
      <c r="H43" s="43" t="str">
        <f t="shared" si="0"/>
        <v>-</v>
      </c>
      <c r="I43" s="3"/>
      <c r="J43" s="3"/>
      <c r="K43" s="3"/>
      <c r="L43" s="3"/>
      <c r="M43" s="3"/>
      <c r="N43" s="3"/>
      <c r="O43" s="3"/>
      <c r="P43" s="34"/>
      <c r="Q43" s="3" t="str">
        <f t="shared" si="1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6.5" customHeight="1" x14ac:dyDescent="0.35">
      <c r="A44" s="3"/>
      <c r="B44" s="86">
        <v>37</v>
      </c>
      <c r="C44" s="55"/>
      <c r="D44" s="56"/>
      <c r="E44" s="57"/>
      <c r="F44" s="58"/>
      <c r="G44" s="75"/>
      <c r="H44" s="43" t="str">
        <f t="shared" si="0"/>
        <v>-</v>
      </c>
      <c r="I44" s="3"/>
      <c r="J44" s="3"/>
      <c r="K44" s="3"/>
      <c r="L44" s="3"/>
      <c r="M44" s="3"/>
      <c r="N44" s="3"/>
      <c r="O44" s="3"/>
      <c r="P44" s="34"/>
      <c r="Q44" s="3" t="b">
        <f t="shared" si="1"/>
        <v>0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6.5" customHeight="1" x14ac:dyDescent="0.35">
      <c r="A45" s="3"/>
      <c r="B45" s="86">
        <v>38</v>
      </c>
      <c r="C45" s="59"/>
      <c r="D45" s="56"/>
      <c r="E45" s="60"/>
      <c r="F45" s="61"/>
      <c r="G45" s="75"/>
      <c r="H45" s="43" t="str">
        <f t="shared" si="0"/>
        <v>-</v>
      </c>
      <c r="I45" s="3"/>
      <c r="J45" s="3"/>
      <c r="K45" s="3"/>
      <c r="L45" s="3"/>
      <c r="M45" s="3"/>
      <c r="N45" s="3"/>
      <c r="O45" s="3"/>
      <c r="P45" s="34"/>
      <c r="Q45" s="3" t="b">
        <f t="shared" si="1"/>
        <v>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6.5" customHeight="1" x14ac:dyDescent="0.35">
      <c r="A46" s="3"/>
      <c r="B46" s="86">
        <v>39</v>
      </c>
      <c r="C46" s="59"/>
      <c r="D46" s="56"/>
      <c r="E46" s="60"/>
      <c r="F46" s="61"/>
      <c r="G46" s="75"/>
      <c r="H46" s="43" t="str">
        <f t="shared" si="0"/>
        <v>-</v>
      </c>
      <c r="I46" s="3"/>
      <c r="J46" s="3"/>
      <c r="K46" s="3"/>
      <c r="L46" s="3"/>
      <c r="M46" s="3"/>
      <c r="N46" s="3"/>
      <c r="O46" s="3"/>
      <c r="P46" s="34"/>
      <c r="Q46" s="3" t="b">
        <f t="shared" si="1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6.5" customHeight="1" x14ac:dyDescent="0.35">
      <c r="A47" s="3"/>
      <c r="B47" s="86">
        <v>40</v>
      </c>
      <c r="C47" s="59"/>
      <c r="D47" s="56"/>
      <c r="E47" s="60"/>
      <c r="F47" s="61"/>
      <c r="G47" s="75"/>
      <c r="H47" s="43" t="str">
        <f t="shared" si="0"/>
        <v>-</v>
      </c>
      <c r="I47" s="3"/>
      <c r="J47" s="3"/>
      <c r="K47" s="3"/>
      <c r="L47" s="3"/>
      <c r="M47" s="3"/>
      <c r="N47" s="3"/>
      <c r="O47" s="3"/>
      <c r="P47" s="34"/>
      <c r="Q47" s="3" t="b">
        <f t="shared" si="1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6.5" customHeight="1" x14ac:dyDescent="0.35">
      <c r="A48" s="3"/>
      <c r="B48" s="86">
        <v>41</v>
      </c>
      <c r="C48" s="59"/>
      <c r="D48" s="56"/>
      <c r="E48" s="60"/>
      <c r="F48" s="61"/>
      <c r="G48" s="75"/>
      <c r="H48" s="43" t="str">
        <f t="shared" si="0"/>
        <v>-</v>
      </c>
      <c r="I48" s="3"/>
      <c r="J48" s="3"/>
      <c r="K48" s="3"/>
      <c r="L48" s="3"/>
      <c r="M48" s="3"/>
      <c r="N48" s="3"/>
      <c r="O48" s="3"/>
      <c r="P48" s="34"/>
      <c r="Q48" s="3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ht="16.5" customHeight="1" x14ac:dyDescent="0.35">
      <c r="A49" s="3"/>
      <c r="B49" s="109">
        <v>42</v>
      </c>
      <c r="C49" s="59"/>
      <c r="D49" s="56"/>
      <c r="E49" s="60"/>
      <c r="F49" s="61"/>
      <c r="G49" s="75"/>
      <c r="H49" s="43" t="str">
        <f t="shared" ref="H49:H52" si="5">IF(P49="มส","มส",IF(P49="ร","ร",IF(P49="ผ","ผ",IF(P49="มผ","มผ",IF(G49&lt;=0,"-",IF(G49&lt;=49,"0",IF(G49&lt;=54,"1",IF(G49&lt;=59,"1.5",IF(G49&lt;=64,"2",IF(G49&lt;=69,"2.5",IF(G49&lt;=74,"3",IF(G49&lt;=79,"3.5",IF(G49&lt;=100,"4")))))))))))))</f>
        <v>-</v>
      </c>
      <c r="I49" s="3"/>
      <c r="J49" s="3"/>
      <c r="K49" s="3"/>
      <c r="L49" s="3"/>
      <c r="M49" s="3"/>
      <c r="N49" s="3"/>
      <c r="O49" s="3"/>
      <c r="P49" s="34"/>
      <c r="Q49" s="3" t="b">
        <f t="shared" ref="Q49:Q52" si="6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ht="16.5" customHeight="1" x14ac:dyDescent="0.35">
      <c r="A50" s="3"/>
      <c r="B50" s="109">
        <v>43</v>
      </c>
      <c r="C50" s="59"/>
      <c r="D50" s="56"/>
      <c r="E50" s="60"/>
      <c r="F50" s="61"/>
      <c r="G50" s="75"/>
      <c r="H50" s="43" t="str">
        <f t="shared" si="5"/>
        <v>-</v>
      </c>
      <c r="I50" s="3"/>
      <c r="J50" s="3"/>
      <c r="K50" s="3"/>
      <c r="L50" s="3"/>
      <c r="M50" s="3"/>
      <c r="N50" s="3"/>
      <c r="O50" s="3"/>
      <c r="P50" s="34"/>
      <c r="Q50" s="3" t="b">
        <f t="shared" si="6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16.5" customHeight="1" x14ac:dyDescent="0.35">
      <c r="A51" s="3"/>
      <c r="B51" s="109">
        <v>44</v>
      </c>
      <c r="C51" s="59"/>
      <c r="D51" s="56"/>
      <c r="E51" s="60"/>
      <c r="F51" s="61"/>
      <c r="G51" s="75"/>
      <c r="H51" s="43" t="str">
        <f t="shared" si="5"/>
        <v>-</v>
      </c>
      <c r="I51" s="3"/>
      <c r="J51" s="3"/>
      <c r="K51" s="3"/>
      <c r="L51" s="3"/>
      <c r="M51" s="3"/>
      <c r="N51" s="3"/>
      <c r="O51" s="3"/>
      <c r="P51" s="34"/>
      <c r="Q51" s="3" t="b">
        <f t="shared" si="6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ht="16.5" customHeight="1" x14ac:dyDescent="0.35">
      <c r="A52" s="3"/>
      <c r="B52" s="109">
        <v>45</v>
      </c>
      <c r="C52" s="59"/>
      <c r="D52" s="56"/>
      <c r="E52" s="60"/>
      <c r="F52" s="61"/>
      <c r="G52" s="75"/>
      <c r="H52" s="43" t="str">
        <f t="shared" si="5"/>
        <v>-</v>
      </c>
      <c r="I52" s="3"/>
      <c r="J52" s="3"/>
      <c r="K52" s="3"/>
      <c r="L52" s="3"/>
      <c r="M52" s="3"/>
      <c r="N52" s="3"/>
      <c r="O52" s="3"/>
      <c r="P52" s="34"/>
      <c r="Q52" s="3" t="b">
        <f t="shared" si="6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x14ac:dyDescent="0.2">
      <c r="A67" s="3"/>
      <c r="B67" s="3"/>
      <c r="C67" s="3" t="s">
        <v>13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x14ac:dyDescent="0.2">
      <c r="A68" s="3"/>
      <c r="B68" s="3"/>
      <c r="C68" s="3" t="s">
        <v>19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x14ac:dyDescent="0.2">
      <c r="A69" s="3"/>
      <c r="B69" s="3"/>
      <c r="C69" s="3" t="s">
        <v>212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x14ac:dyDescent="0.2">
      <c r="A70" s="3"/>
      <c r="B70" s="3"/>
      <c r="C70" s="3" t="s">
        <v>213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 x14ac:dyDescent="0.2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 x14ac:dyDescent="0.2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 x14ac:dyDescent="0.2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 x14ac:dyDescent="0.2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 x14ac:dyDescent="0.2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 x14ac:dyDescent="0.2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 x14ac:dyDescent="0.2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 x14ac:dyDescent="0.2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 x14ac:dyDescent="0.2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7:40" x14ac:dyDescent="0.2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7:40" x14ac:dyDescent="0.2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7:40" x14ac:dyDescent="0.2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7:40" x14ac:dyDescent="0.2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7:40" x14ac:dyDescent="0.2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7:40" x14ac:dyDescent="0.2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7:40" x14ac:dyDescent="0.2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7:40" x14ac:dyDescent="0.2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7:40" x14ac:dyDescent="0.2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7:40" x14ac:dyDescent="0.2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7:40" x14ac:dyDescent="0.2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7:40" x14ac:dyDescent="0.2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7:40" x14ac:dyDescent="0.2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7:40" x14ac:dyDescent="0.2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7:40" x14ac:dyDescent="0.2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7:40" x14ac:dyDescent="0.2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7:18" x14ac:dyDescent="0.2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7:18" x14ac:dyDescent="0.2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7:18" x14ac:dyDescent="0.2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7:18" x14ac:dyDescent="0.2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7:18" x14ac:dyDescent="0.2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7:18" x14ac:dyDescent="0.2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7:18" x14ac:dyDescent="0.2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7:18" x14ac:dyDescent="0.2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7:18" x14ac:dyDescent="0.2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7:18" x14ac:dyDescent="0.2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7:18" x14ac:dyDescent="0.2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7:18" x14ac:dyDescent="0.2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7:18" x14ac:dyDescent="0.2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7:18" x14ac:dyDescent="0.2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7:18" x14ac:dyDescent="0.2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7:18" x14ac:dyDescent="0.2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7:18" x14ac:dyDescent="0.2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7:18" x14ac:dyDescent="0.2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7:18" x14ac:dyDescent="0.2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7:18" x14ac:dyDescent="0.2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7:18" x14ac:dyDescent="0.2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7:18" x14ac:dyDescent="0.2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7:18" x14ac:dyDescent="0.2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7:18" x14ac:dyDescent="0.2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7:18" x14ac:dyDescent="0.2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7:18" x14ac:dyDescent="0.2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7:18" x14ac:dyDescent="0.2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7:18" x14ac:dyDescent="0.2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7:18" x14ac:dyDescent="0.2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7:18" x14ac:dyDescent="0.2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7:18" x14ac:dyDescent="0.2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7:18" x14ac:dyDescent="0.2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7:18" x14ac:dyDescent="0.2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7:18" x14ac:dyDescent="0.2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7:18" x14ac:dyDescent="0.2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7:18" x14ac:dyDescent="0.2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7:18" x14ac:dyDescent="0.2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7:18" x14ac:dyDescent="0.2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7:18" x14ac:dyDescent="0.2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7:18" x14ac:dyDescent="0.2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7:18" x14ac:dyDescent="0.2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7:18" x14ac:dyDescent="0.2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7:18" x14ac:dyDescent="0.2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7:18" x14ac:dyDescent="0.2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7:18" x14ac:dyDescent="0.2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7:18" x14ac:dyDescent="0.2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7:18" x14ac:dyDescent="0.2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7:18" x14ac:dyDescent="0.2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7:18" x14ac:dyDescent="0.2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7:18" x14ac:dyDescent="0.2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7:18" x14ac:dyDescent="0.2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7:18" x14ac:dyDescent="0.2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7:18" x14ac:dyDescent="0.2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7:18" x14ac:dyDescent="0.2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7:18" x14ac:dyDescent="0.2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7:18" x14ac:dyDescent="0.2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7:18" x14ac:dyDescent="0.2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7:18" x14ac:dyDescent="0.2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7:18" x14ac:dyDescent="0.2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7:18" x14ac:dyDescent="0.2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7:18" x14ac:dyDescent="0.2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7:18" x14ac:dyDescent="0.2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7:18" x14ac:dyDescent="0.2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7:18" x14ac:dyDescent="0.2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7:18" x14ac:dyDescent="0.2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7:18" x14ac:dyDescent="0.2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7:18" x14ac:dyDescent="0.2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7:18" x14ac:dyDescent="0.2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7:18" x14ac:dyDescent="0.2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7:18" x14ac:dyDescent="0.2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7:18" x14ac:dyDescent="0.2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7:18" x14ac:dyDescent="0.2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7:18" x14ac:dyDescent="0.2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7:18" x14ac:dyDescent="0.2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7:18" x14ac:dyDescent="0.2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7:18" x14ac:dyDescent="0.2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7:18" x14ac:dyDescent="0.2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7:18" x14ac:dyDescent="0.2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7:18" x14ac:dyDescent="0.2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7:18" x14ac:dyDescent="0.2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7:18" x14ac:dyDescent="0.2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7:18" x14ac:dyDescent="0.2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7:18" x14ac:dyDescent="0.2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7:18" x14ac:dyDescent="0.2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7:18" x14ac:dyDescent="0.2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7:18" x14ac:dyDescent="0.2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7:18" x14ac:dyDescent="0.2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7:18" x14ac:dyDescent="0.2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7:18" x14ac:dyDescent="0.2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7:18" x14ac:dyDescent="0.2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7:18" x14ac:dyDescent="0.2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7:18" x14ac:dyDescent="0.2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7:18" x14ac:dyDescent="0.2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7:18" x14ac:dyDescent="0.2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7:18" x14ac:dyDescent="0.2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7:18" x14ac:dyDescent="0.2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7:18" x14ac:dyDescent="0.2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7:18" x14ac:dyDescent="0.2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7:18" x14ac:dyDescent="0.2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7:18" x14ac:dyDescent="0.2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7:18" x14ac:dyDescent="0.2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7:18" x14ac:dyDescent="0.2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7:18" x14ac:dyDescent="0.2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7:18" x14ac:dyDescent="0.2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7:18" x14ac:dyDescent="0.2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7:18" x14ac:dyDescent="0.2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7:18" x14ac:dyDescent="0.2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7:18" x14ac:dyDescent="0.2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7:18" x14ac:dyDescent="0.2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7:18" x14ac:dyDescent="0.2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7:18" x14ac:dyDescent="0.2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7:18" x14ac:dyDescent="0.2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7:18" x14ac:dyDescent="0.2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7:18" x14ac:dyDescent="0.2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7:18" x14ac:dyDescent="0.2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7:18" x14ac:dyDescent="0.2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7:18" x14ac:dyDescent="0.2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7:18" x14ac:dyDescent="0.2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7:18" x14ac:dyDescent="0.2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7:18" x14ac:dyDescent="0.2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7:18" x14ac:dyDescent="0.2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7:18" x14ac:dyDescent="0.2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7:18" x14ac:dyDescent="0.2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7:18" x14ac:dyDescent="0.2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7:18" x14ac:dyDescent="0.2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7:18" x14ac:dyDescent="0.2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7:18" x14ac:dyDescent="0.2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7:18" x14ac:dyDescent="0.2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7:18" x14ac:dyDescent="0.2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7:18" x14ac:dyDescent="0.2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</sheetData>
  <sheetProtection algorithmName="SHA-512" hashValue="69vZu2h1/0NmxRDcEtOSZHUYuQFK7v2LG+hmOAR3PMKdXdEiXLfhjSBZBJb8POmke413CeXzk3KDcmoaeVNotA==" saltValue="+rE77bgizN/G0tG0Jw5kLw==" spinCount="100000" sheet="1" objects="1" scenarios="1"/>
  <dataConsolidate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M398"/>
  <sheetViews>
    <sheetView topLeftCell="A37" zoomScaleNormal="100" workbookViewId="0">
      <selection activeCell="E21" sqref="E21"/>
    </sheetView>
  </sheetViews>
  <sheetFormatPr defaultRowHeight="14.25" x14ac:dyDescent="0.2"/>
  <cols>
    <col min="1" max="1" width="2.25" style="2" customWidth="1"/>
    <col min="2" max="2" width="4.625" style="2" bestFit="1" customWidth="1"/>
    <col min="3" max="3" width="9.75" style="2" customWidth="1"/>
    <col min="4" max="4" width="6.125" style="2" customWidth="1"/>
    <col min="5" max="5" width="8.5" style="2" bestFit="1" customWidth="1"/>
    <col min="6" max="6" width="9.875" style="2" customWidth="1"/>
    <col min="7" max="7" width="6" style="2" bestFit="1" customWidth="1"/>
    <col min="8" max="8" width="9.5" style="2" customWidth="1"/>
    <col min="9" max="9" width="1.5" style="2" customWidth="1"/>
    <col min="10" max="10" width="9.5" style="2" bestFit="1" customWidth="1"/>
    <col min="11" max="12" width="5.25" style="2" customWidth="1"/>
    <col min="13" max="13" width="12.625" style="2" customWidth="1"/>
    <col min="14" max="15" width="3.5" style="2" customWidth="1"/>
    <col min="16" max="17" width="9" style="2"/>
    <col min="18" max="18" width="5.625" style="2" customWidth="1"/>
    <col min="19" max="19" width="7" style="2" customWidth="1"/>
    <col min="20" max="20" width="7.125" style="2" customWidth="1"/>
    <col min="21" max="30" width="5.625" style="2" customWidth="1"/>
    <col min="31" max="259" width="9" style="2"/>
    <col min="260" max="260" width="2.25" style="2" customWidth="1"/>
    <col min="261" max="261" width="4.625" style="2" bestFit="1" customWidth="1"/>
    <col min="262" max="262" width="10" style="2" customWidth="1"/>
    <col min="263" max="263" width="24.375" style="2" customWidth="1"/>
    <col min="264" max="264" width="6" style="2" bestFit="1" customWidth="1"/>
    <col min="265" max="265" width="9.5" style="2" bestFit="1" customWidth="1"/>
    <col min="266" max="266" width="1.75" style="2" customWidth="1"/>
    <col min="267" max="267" width="8.125" style="2" bestFit="1" customWidth="1"/>
    <col min="268" max="269" width="5.25" style="2" customWidth="1"/>
    <col min="270" max="270" width="12.625" style="2" customWidth="1"/>
    <col min="271" max="271" width="3.5" style="2" customWidth="1"/>
    <col min="272" max="515" width="9" style="2"/>
    <col min="516" max="516" width="2.25" style="2" customWidth="1"/>
    <col min="517" max="517" width="4.625" style="2" bestFit="1" customWidth="1"/>
    <col min="518" max="518" width="10" style="2" customWidth="1"/>
    <col min="519" max="519" width="24.375" style="2" customWidth="1"/>
    <col min="520" max="520" width="6" style="2" bestFit="1" customWidth="1"/>
    <col min="521" max="521" width="9.5" style="2" bestFit="1" customWidth="1"/>
    <col min="522" max="522" width="1.75" style="2" customWidth="1"/>
    <col min="523" max="523" width="8.125" style="2" bestFit="1" customWidth="1"/>
    <col min="524" max="525" width="5.25" style="2" customWidth="1"/>
    <col min="526" max="526" width="12.625" style="2" customWidth="1"/>
    <col min="527" max="527" width="3.5" style="2" customWidth="1"/>
    <col min="528" max="771" width="9" style="2"/>
    <col min="772" max="772" width="2.25" style="2" customWidth="1"/>
    <col min="773" max="773" width="4.625" style="2" bestFit="1" customWidth="1"/>
    <col min="774" max="774" width="10" style="2" customWidth="1"/>
    <col min="775" max="775" width="24.375" style="2" customWidth="1"/>
    <col min="776" max="776" width="6" style="2" bestFit="1" customWidth="1"/>
    <col min="777" max="777" width="9.5" style="2" bestFit="1" customWidth="1"/>
    <col min="778" max="778" width="1.75" style="2" customWidth="1"/>
    <col min="779" max="779" width="8.125" style="2" bestFit="1" customWidth="1"/>
    <col min="780" max="781" width="5.25" style="2" customWidth="1"/>
    <col min="782" max="782" width="12.625" style="2" customWidth="1"/>
    <col min="783" max="783" width="3.5" style="2" customWidth="1"/>
    <col min="784" max="1027" width="9" style="2"/>
    <col min="1028" max="1028" width="2.25" style="2" customWidth="1"/>
    <col min="1029" max="1029" width="4.625" style="2" bestFit="1" customWidth="1"/>
    <col min="1030" max="1030" width="10" style="2" customWidth="1"/>
    <col min="1031" max="1031" width="24.375" style="2" customWidth="1"/>
    <col min="1032" max="1032" width="6" style="2" bestFit="1" customWidth="1"/>
    <col min="1033" max="1033" width="9.5" style="2" bestFit="1" customWidth="1"/>
    <col min="1034" max="1034" width="1.75" style="2" customWidth="1"/>
    <col min="1035" max="1035" width="8.125" style="2" bestFit="1" customWidth="1"/>
    <col min="1036" max="1037" width="5.25" style="2" customWidth="1"/>
    <col min="1038" max="1038" width="12.625" style="2" customWidth="1"/>
    <col min="1039" max="1039" width="3.5" style="2" customWidth="1"/>
    <col min="1040" max="1283" width="9" style="2"/>
    <col min="1284" max="1284" width="2.25" style="2" customWidth="1"/>
    <col min="1285" max="1285" width="4.625" style="2" bestFit="1" customWidth="1"/>
    <col min="1286" max="1286" width="10" style="2" customWidth="1"/>
    <col min="1287" max="1287" width="24.375" style="2" customWidth="1"/>
    <col min="1288" max="1288" width="6" style="2" bestFit="1" customWidth="1"/>
    <col min="1289" max="1289" width="9.5" style="2" bestFit="1" customWidth="1"/>
    <col min="1290" max="1290" width="1.75" style="2" customWidth="1"/>
    <col min="1291" max="1291" width="8.125" style="2" bestFit="1" customWidth="1"/>
    <col min="1292" max="1293" width="5.25" style="2" customWidth="1"/>
    <col min="1294" max="1294" width="12.625" style="2" customWidth="1"/>
    <col min="1295" max="1295" width="3.5" style="2" customWidth="1"/>
    <col min="1296" max="1539" width="9" style="2"/>
    <col min="1540" max="1540" width="2.25" style="2" customWidth="1"/>
    <col min="1541" max="1541" width="4.625" style="2" bestFit="1" customWidth="1"/>
    <col min="1542" max="1542" width="10" style="2" customWidth="1"/>
    <col min="1543" max="1543" width="24.375" style="2" customWidth="1"/>
    <col min="1544" max="1544" width="6" style="2" bestFit="1" customWidth="1"/>
    <col min="1545" max="1545" width="9.5" style="2" bestFit="1" customWidth="1"/>
    <col min="1546" max="1546" width="1.75" style="2" customWidth="1"/>
    <col min="1547" max="1547" width="8.125" style="2" bestFit="1" customWidth="1"/>
    <col min="1548" max="1549" width="5.25" style="2" customWidth="1"/>
    <col min="1550" max="1550" width="12.625" style="2" customWidth="1"/>
    <col min="1551" max="1551" width="3.5" style="2" customWidth="1"/>
    <col min="1552" max="1795" width="9" style="2"/>
    <col min="1796" max="1796" width="2.25" style="2" customWidth="1"/>
    <col min="1797" max="1797" width="4.625" style="2" bestFit="1" customWidth="1"/>
    <col min="1798" max="1798" width="10" style="2" customWidth="1"/>
    <col min="1799" max="1799" width="24.375" style="2" customWidth="1"/>
    <col min="1800" max="1800" width="6" style="2" bestFit="1" customWidth="1"/>
    <col min="1801" max="1801" width="9.5" style="2" bestFit="1" customWidth="1"/>
    <col min="1802" max="1802" width="1.75" style="2" customWidth="1"/>
    <col min="1803" max="1803" width="8.125" style="2" bestFit="1" customWidth="1"/>
    <col min="1804" max="1805" width="5.25" style="2" customWidth="1"/>
    <col min="1806" max="1806" width="12.625" style="2" customWidth="1"/>
    <col min="1807" max="1807" width="3.5" style="2" customWidth="1"/>
    <col min="1808" max="2051" width="9" style="2"/>
    <col min="2052" max="2052" width="2.25" style="2" customWidth="1"/>
    <col min="2053" max="2053" width="4.625" style="2" bestFit="1" customWidth="1"/>
    <col min="2054" max="2054" width="10" style="2" customWidth="1"/>
    <col min="2055" max="2055" width="24.375" style="2" customWidth="1"/>
    <col min="2056" max="2056" width="6" style="2" bestFit="1" customWidth="1"/>
    <col min="2057" max="2057" width="9.5" style="2" bestFit="1" customWidth="1"/>
    <col min="2058" max="2058" width="1.75" style="2" customWidth="1"/>
    <col min="2059" max="2059" width="8.125" style="2" bestFit="1" customWidth="1"/>
    <col min="2060" max="2061" width="5.25" style="2" customWidth="1"/>
    <col min="2062" max="2062" width="12.625" style="2" customWidth="1"/>
    <col min="2063" max="2063" width="3.5" style="2" customWidth="1"/>
    <col min="2064" max="2307" width="9" style="2"/>
    <col min="2308" max="2308" width="2.25" style="2" customWidth="1"/>
    <col min="2309" max="2309" width="4.625" style="2" bestFit="1" customWidth="1"/>
    <col min="2310" max="2310" width="10" style="2" customWidth="1"/>
    <col min="2311" max="2311" width="24.375" style="2" customWidth="1"/>
    <col min="2312" max="2312" width="6" style="2" bestFit="1" customWidth="1"/>
    <col min="2313" max="2313" width="9.5" style="2" bestFit="1" customWidth="1"/>
    <col min="2314" max="2314" width="1.75" style="2" customWidth="1"/>
    <col min="2315" max="2315" width="8.125" style="2" bestFit="1" customWidth="1"/>
    <col min="2316" max="2317" width="5.25" style="2" customWidth="1"/>
    <col min="2318" max="2318" width="12.625" style="2" customWidth="1"/>
    <col min="2319" max="2319" width="3.5" style="2" customWidth="1"/>
    <col min="2320" max="2563" width="9" style="2"/>
    <col min="2564" max="2564" width="2.25" style="2" customWidth="1"/>
    <col min="2565" max="2565" width="4.625" style="2" bestFit="1" customWidth="1"/>
    <col min="2566" max="2566" width="10" style="2" customWidth="1"/>
    <col min="2567" max="2567" width="24.375" style="2" customWidth="1"/>
    <col min="2568" max="2568" width="6" style="2" bestFit="1" customWidth="1"/>
    <col min="2569" max="2569" width="9.5" style="2" bestFit="1" customWidth="1"/>
    <col min="2570" max="2570" width="1.75" style="2" customWidth="1"/>
    <col min="2571" max="2571" width="8.125" style="2" bestFit="1" customWidth="1"/>
    <col min="2572" max="2573" width="5.25" style="2" customWidth="1"/>
    <col min="2574" max="2574" width="12.625" style="2" customWidth="1"/>
    <col min="2575" max="2575" width="3.5" style="2" customWidth="1"/>
    <col min="2576" max="2819" width="9" style="2"/>
    <col min="2820" max="2820" width="2.25" style="2" customWidth="1"/>
    <col min="2821" max="2821" width="4.625" style="2" bestFit="1" customWidth="1"/>
    <col min="2822" max="2822" width="10" style="2" customWidth="1"/>
    <col min="2823" max="2823" width="24.375" style="2" customWidth="1"/>
    <col min="2824" max="2824" width="6" style="2" bestFit="1" customWidth="1"/>
    <col min="2825" max="2825" width="9.5" style="2" bestFit="1" customWidth="1"/>
    <col min="2826" max="2826" width="1.75" style="2" customWidth="1"/>
    <col min="2827" max="2827" width="8.125" style="2" bestFit="1" customWidth="1"/>
    <col min="2828" max="2829" width="5.25" style="2" customWidth="1"/>
    <col min="2830" max="2830" width="12.625" style="2" customWidth="1"/>
    <col min="2831" max="2831" width="3.5" style="2" customWidth="1"/>
    <col min="2832" max="3075" width="9" style="2"/>
    <col min="3076" max="3076" width="2.25" style="2" customWidth="1"/>
    <col min="3077" max="3077" width="4.625" style="2" bestFit="1" customWidth="1"/>
    <col min="3078" max="3078" width="10" style="2" customWidth="1"/>
    <col min="3079" max="3079" width="24.375" style="2" customWidth="1"/>
    <col min="3080" max="3080" width="6" style="2" bestFit="1" customWidth="1"/>
    <col min="3081" max="3081" width="9.5" style="2" bestFit="1" customWidth="1"/>
    <col min="3082" max="3082" width="1.75" style="2" customWidth="1"/>
    <col min="3083" max="3083" width="8.125" style="2" bestFit="1" customWidth="1"/>
    <col min="3084" max="3085" width="5.25" style="2" customWidth="1"/>
    <col min="3086" max="3086" width="12.625" style="2" customWidth="1"/>
    <col min="3087" max="3087" width="3.5" style="2" customWidth="1"/>
    <col min="3088" max="3331" width="9" style="2"/>
    <col min="3332" max="3332" width="2.25" style="2" customWidth="1"/>
    <col min="3333" max="3333" width="4.625" style="2" bestFit="1" customWidth="1"/>
    <col min="3334" max="3334" width="10" style="2" customWidth="1"/>
    <col min="3335" max="3335" width="24.375" style="2" customWidth="1"/>
    <col min="3336" max="3336" width="6" style="2" bestFit="1" customWidth="1"/>
    <col min="3337" max="3337" width="9.5" style="2" bestFit="1" customWidth="1"/>
    <col min="3338" max="3338" width="1.75" style="2" customWidth="1"/>
    <col min="3339" max="3339" width="8.125" style="2" bestFit="1" customWidth="1"/>
    <col min="3340" max="3341" width="5.25" style="2" customWidth="1"/>
    <col min="3342" max="3342" width="12.625" style="2" customWidth="1"/>
    <col min="3343" max="3343" width="3.5" style="2" customWidth="1"/>
    <col min="3344" max="3587" width="9" style="2"/>
    <col min="3588" max="3588" width="2.25" style="2" customWidth="1"/>
    <col min="3589" max="3589" width="4.625" style="2" bestFit="1" customWidth="1"/>
    <col min="3590" max="3590" width="10" style="2" customWidth="1"/>
    <col min="3591" max="3591" width="24.375" style="2" customWidth="1"/>
    <col min="3592" max="3592" width="6" style="2" bestFit="1" customWidth="1"/>
    <col min="3593" max="3593" width="9.5" style="2" bestFit="1" customWidth="1"/>
    <col min="3594" max="3594" width="1.75" style="2" customWidth="1"/>
    <col min="3595" max="3595" width="8.125" style="2" bestFit="1" customWidth="1"/>
    <col min="3596" max="3597" width="5.25" style="2" customWidth="1"/>
    <col min="3598" max="3598" width="12.625" style="2" customWidth="1"/>
    <col min="3599" max="3599" width="3.5" style="2" customWidth="1"/>
    <col min="3600" max="3843" width="9" style="2"/>
    <col min="3844" max="3844" width="2.25" style="2" customWidth="1"/>
    <col min="3845" max="3845" width="4.625" style="2" bestFit="1" customWidth="1"/>
    <col min="3846" max="3846" width="10" style="2" customWidth="1"/>
    <col min="3847" max="3847" width="24.375" style="2" customWidth="1"/>
    <col min="3848" max="3848" width="6" style="2" bestFit="1" customWidth="1"/>
    <col min="3849" max="3849" width="9.5" style="2" bestFit="1" customWidth="1"/>
    <col min="3850" max="3850" width="1.75" style="2" customWidth="1"/>
    <col min="3851" max="3851" width="8.125" style="2" bestFit="1" customWidth="1"/>
    <col min="3852" max="3853" width="5.25" style="2" customWidth="1"/>
    <col min="3854" max="3854" width="12.625" style="2" customWidth="1"/>
    <col min="3855" max="3855" width="3.5" style="2" customWidth="1"/>
    <col min="3856" max="4099" width="9" style="2"/>
    <col min="4100" max="4100" width="2.25" style="2" customWidth="1"/>
    <col min="4101" max="4101" width="4.625" style="2" bestFit="1" customWidth="1"/>
    <col min="4102" max="4102" width="10" style="2" customWidth="1"/>
    <col min="4103" max="4103" width="24.375" style="2" customWidth="1"/>
    <col min="4104" max="4104" width="6" style="2" bestFit="1" customWidth="1"/>
    <col min="4105" max="4105" width="9.5" style="2" bestFit="1" customWidth="1"/>
    <col min="4106" max="4106" width="1.75" style="2" customWidth="1"/>
    <col min="4107" max="4107" width="8.125" style="2" bestFit="1" customWidth="1"/>
    <col min="4108" max="4109" width="5.25" style="2" customWidth="1"/>
    <col min="4110" max="4110" width="12.625" style="2" customWidth="1"/>
    <col min="4111" max="4111" width="3.5" style="2" customWidth="1"/>
    <col min="4112" max="4355" width="9" style="2"/>
    <col min="4356" max="4356" width="2.25" style="2" customWidth="1"/>
    <col min="4357" max="4357" width="4.625" style="2" bestFit="1" customWidth="1"/>
    <col min="4358" max="4358" width="10" style="2" customWidth="1"/>
    <col min="4359" max="4359" width="24.375" style="2" customWidth="1"/>
    <col min="4360" max="4360" width="6" style="2" bestFit="1" customWidth="1"/>
    <col min="4361" max="4361" width="9.5" style="2" bestFit="1" customWidth="1"/>
    <col min="4362" max="4362" width="1.75" style="2" customWidth="1"/>
    <col min="4363" max="4363" width="8.125" style="2" bestFit="1" customWidth="1"/>
    <col min="4364" max="4365" width="5.25" style="2" customWidth="1"/>
    <col min="4366" max="4366" width="12.625" style="2" customWidth="1"/>
    <col min="4367" max="4367" width="3.5" style="2" customWidth="1"/>
    <col min="4368" max="4611" width="9" style="2"/>
    <col min="4612" max="4612" width="2.25" style="2" customWidth="1"/>
    <col min="4613" max="4613" width="4.625" style="2" bestFit="1" customWidth="1"/>
    <col min="4614" max="4614" width="10" style="2" customWidth="1"/>
    <col min="4615" max="4615" width="24.375" style="2" customWidth="1"/>
    <col min="4616" max="4616" width="6" style="2" bestFit="1" customWidth="1"/>
    <col min="4617" max="4617" width="9.5" style="2" bestFit="1" customWidth="1"/>
    <col min="4618" max="4618" width="1.75" style="2" customWidth="1"/>
    <col min="4619" max="4619" width="8.125" style="2" bestFit="1" customWidth="1"/>
    <col min="4620" max="4621" width="5.25" style="2" customWidth="1"/>
    <col min="4622" max="4622" width="12.625" style="2" customWidth="1"/>
    <col min="4623" max="4623" width="3.5" style="2" customWidth="1"/>
    <col min="4624" max="4867" width="9" style="2"/>
    <col min="4868" max="4868" width="2.25" style="2" customWidth="1"/>
    <col min="4869" max="4869" width="4.625" style="2" bestFit="1" customWidth="1"/>
    <col min="4870" max="4870" width="10" style="2" customWidth="1"/>
    <col min="4871" max="4871" width="24.375" style="2" customWidth="1"/>
    <col min="4872" max="4872" width="6" style="2" bestFit="1" customWidth="1"/>
    <col min="4873" max="4873" width="9.5" style="2" bestFit="1" customWidth="1"/>
    <col min="4874" max="4874" width="1.75" style="2" customWidth="1"/>
    <col min="4875" max="4875" width="8.125" style="2" bestFit="1" customWidth="1"/>
    <col min="4876" max="4877" width="5.25" style="2" customWidth="1"/>
    <col min="4878" max="4878" width="12.625" style="2" customWidth="1"/>
    <col min="4879" max="4879" width="3.5" style="2" customWidth="1"/>
    <col min="4880" max="5123" width="9" style="2"/>
    <col min="5124" max="5124" width="2.25" style="2" customWidth="1"/>
    <col min="5125" max="5125" width="4.625" style="2" bestFit="1" customWidth="1"/>
    <col min="5126" max="5126" width="10" style="2" customWidth="1"/>
    <col min="5127" max="5127" width="24.375" style="2" customWidth="1"/>
    <col min="5128" max="5128" width="6" style="2" bestFit="1" customWidth="1"/>
    <col min="5129" max="5129" width="9.5" style="2" bestFit="1" customWidth="1"/>
    <col min="5130" max="5130" width="1.75" style="2" customWidth="1"/>
    <col min="5131" max="5131" width="8.125" style="2" bestFit="1" customWidth="1"/>
    <col min="5132" max="5133" width="5.25" style="2" customWidth="1"/>
    <col min="5134" max="5134" width="12.625" style="2" customWidth="1"/>
    <col min="5135" max="5135" width="3.5" style="2" customWidth="1"/>
    <col min="5136" max="5379" width="9" style="2"/>
    <col min="5380" max="5380" width="2.25" style="2" customWidth="1"/>
    <col min="5381" max="5381" width="4.625" style="2" bestFit="1" customWidth="1"/>
    <col min="5382" max="5382" width="10" style="2" customWidth="1"/>
    <col min="5383" max="5383" width="24.375" style="2" customWidth="1"/>
    <col min="5384" max="5384" width="6" style="2" bestFit="1" customWidth="1"/>
    <col min="5385" max="5385" width="9.5" style="2" bestFit="1" customWidth="1"/>
    <col min="5386" max="5386" width="1.75" style="2" customWidth="1"/>
    <col min="5387" max="5387" width="8.125" style="2" bestFit="1" customWidth="1"/>
    <col min="5388" max="5389" width="5.25" style="2" customWidth="1"/>
    <col min="5390" max="5390" width="12.625" style="2" customWidth="1"/>
    <col min="5391" max="5391" width="3.5" style="2" customWidth="1"/>
    <col min="5392" max="5635" width="9" style="2"/>
    <col min="5636" max="5636" width="2.25" style="2" customWidth="1"/>
    <col min="5637" max="5637" width="4.625" style="2" bestFit="1" customWidth="1"/>
    <col min="5638" max="5638" width="10" style="2" customWidth="1"/>
    <col min="5639" max="5639" width="24.375" style="2" customWidth="1"/>
    <col min="5640" max="5640" width="6" style="2" bestFit="1" customWidth="1"/>
    <col min="5641" max="5641" width="9.5" style="2" bestFit="1" customWidth="1"/>
    <col min="5642" max="5642" width="1.75" style="2" customWidth="1"/>
    <col min="5643" max="5643" width="8.125" style="2" bestFit="1" customWidth="1"/>
    <col min="5644" max="5645" width="5.25" style="2" customWidth="1"/>
    <col min="5646" max="5646" width="12.625" style="2" customWidth="1"/>
    <col min="5647" max="5647" width="3.5" style="2" customWidth="1"/>
    <col min="5648" max="5891" width="9" style="2"/>
    <col min="5892" max="5892" width="2.25" style="2" customWidth="1"/>
    <col min="5893" max="5893" width="4.625" style="2" bestFit="1" customWidth="1"/>
    <col min="5894" max="5894" width="10" style="2" customWidth="1"/>
    <col min="5895" max="5895" width="24.375" style="2" customWidth="1"/>
    <col min="5896" max="5896" width="6" style="2" bestFit="1" customWidth="1"/>
    <col min="5897" max="5897" width="9.5" style="2" bestFit="1" customWidth="1"/>
    <col min="5898" max="5898" width="1.75" style="2" customWidth="1"/>
    <col min="5899" max="5899" width="8.125" style="2" bestFit="1" customWidth="1"/>
    <col min="5900" max="5901" width="5.25" style="2" customWidth="1"/>
    <col min="5902" max="5902" width="12.625" style="2" customWidth="1"/>
    <col min="5903" max="5903" width="3.5" style="2" customWidth="1"/>
    <col min="5904" max="6147" width="9" style="2"/>
    <col min="6148" max="6148" width="2.25" style="2" customWidth="1"/>
    <col min="6149" max="6149" width="4.625" style="2" bestFit="1" customWidth="1"/>
    <col min="6150" max="6150" width="10" style="2" customWidth="1"/>
    <col min="6151" max="6151" width="24.375" style="2" customWidth="1"/>
    <col min="6152" max="6152" width="6" style="2" bestFit="1" customWidth="1"/>
    <col min="6153" max="6153" width="9.5" style="2" bestFit="1" customWidth="1"/>
    <col min="6154" max="6154" width="1.75" style="2" customWidth="1"/>
    <col min="6155" max="6155" width="8.125" style="2" bestFit="1" customWidth="1"/>
    <col min="6156" max="6157" width="5.25" style="2" customWidth="1"/>
    <col min="6158" max="6158" width="12.625" style="2" customWidth="1"/>
    <col min="6159" max="6159" width="3.5" style="2" customWidth="1"/>
    <col min="6160" max="6403" width="9" style="2"/>
    <col min="6404" max="6404" width="2.25" style="2" customWidth="1"/>
    <col min="6405" max="6405" width="4.625" style="2" bestFit="1" customWidth="1"/>
    <col min="6406" max="6406" width="10" style="2" customWidth="1"/>
    <col min="6407" max="6407" width="24.375" style="2" customWidth="1"/>
    <col min="6408" max="6408" width="6" style="2" bestFit="1" customWidth="1"/>
    <col min="6409" max="6409" width="9.5" style="2" bestFit="1" customWidth="1"/>
    <col min="6410" max="6410" width="1.75" style="2" customWidth="1"/>
    <col min="6411" max="6411" width="8.125" style="2" bestFit="1" customWidth="1"/>
    <col min="6412" max="6413" width="5.25" style="2" customWidth="1"/>
    <col min="6414" max="6414" width="12.625" style="2" customWidth="1"/>
    <col min="6415" max="6415" width="3.5" style="2" customWidth="1"/>
    <col min="6416" max="6659" width="9" style="2"/>
    <col min="6660" max="6660" width="2.25" style="2" customWidth="1"/>
    <col min="6661" max="6661" width="4.625" style="2" bestFit="1" customWidth="1"/>
    <col min="6662" max="6662" width="10" style="2" customWidth="1"/>
    <col min="6663" max="6663" width="24.375" style="2" customWidth="1"/>
    <col min="6664" max="6664" width="6" style="2" bestFit="1" customWidth="1"/>
    <col min="6665" max="6665" width="9.5" style="2" bestFit="1" customWidth="1"/>
    <col min="6666" max="6666" width="1.75" style="2" customWidth="1"/>
    <col min="6667" max="6667" width="8.125" style="2" bestFit="1" customWidth="1"/>
    <col min="6668" max="6669" width="5.25" style="2" customWidth="1"/>
    <col min="6670" max="6670" width="12.625" style="2" customWidth="1"/>
    <col min="6671" max="6671" width="3.5" style="2" customWidth="1"/>
    <col min="6672" max="6915" width="9" style="2"/>
    <col min="6916" max="6916" width="2.25" style="2" customWidth="1"/>
    <col min="6917" max="6917" width="4.625" style="2" bestFit="1" customWidth="1"/>
    <col min="6918" max="6918" width="10" style="2" customWidth="1"/>
    <col min="6919" max="6919" width="24.375" style="2" customWidth="1"/>
    <col min="6920" max="6920" width="6" style="2" bestFit="1" customWidth="1"/>
    <col min="6921" max="6921" width="9.5" style="2" bestFit="1" customWidth="1"/>
    <col min="6922" max="6922" width="1.75" style="2" customWidth="1"/>
    <col min="6923" max="6923" width="8.125" style="2" bestFit="1" customWidth="1"/>
    <col min="6924" max="6925" width="5.25" style="2" customWidth="1"/>
    <col min="6926" max="6926" width="12.625" style="2" customWidth="1"/>
    <col min="6927" max="6927" width="3.5" style="2" customWidth="1"/>
    <col min="6928" max="7171" width="9" style="2"/>
    <col min="7172" max="7172" width="2.25" style="2" customWidth="1"/>
    <col min="7173" max="7173" width="4.625" style="2" bestFit="1" customWidth="1"/>
    <col min="7174" max="7174" width="10" style="2" customWidth="1"/>
    <col min="7175" max="7175" width="24.375" style="2" customWidth="1"/>
    <col min="7176" max="7176" width="6" style="2" bestFit="1" customWidth="1"/>
    <col min="7177" max="7177" width="9.5" style="2" bestFit="1" customWidth="1"/>
    <col min="7178" max="7178" width="1.75" style="2" customWidth="1"/>
    <col min="7179" max="7179" width="8.125" style="2" bestFit="1" customWidth="1"/>
    <col min="7180" max="7181" width="5.25" style="2" customWidth="1"/>
    <col min="7182" max="7182" width="12.625" style="2" customWidth="1"/>
    <col min="7183" max="7183" width="3.5" style="2" customWidth="1"/>
    <col min="7184" max="7427" width="9" style="2"/>
    <col min="7428" max="7428" width="2.25" style="2" customWidth="1"/>
    <col min="7429" max="7429" width="4.625" style="2" bestFit="1" customWidth="1"/>
    <col min="7430" max="7430" width="10" style="2" customWidth="1"/>
    <col min="7431" max="7431" width="24.375" style="2" customWidth="1"/>
    <col min="7432" max="7432" width="6" style="2" bestFit="1" customWidth="1"/>
    <col min="7433" max="7433" width="9.5" style="2" bestFit="1" customWidth="1"/>
    <col min="7434" max="7434" width="1.75" style="2" customWidth="1"/>
    <col min="7435" max="7435" width="8.125" style="2" bestFit="1" customWidth="1"/>
    <col min="7436" max="7437" width="5.25" style="2" customWidth="1"/>
    <col min="7438" max="7438" width="12.625" style="2" customWidth="1"/>
    <col min="7439" max="7439" width="3.5" style="2" customWidth="1"/>
    <col min="7440" max="7683" width="9" style="2"/>
    <col min="7684" max="7684" width="2.25" style="2" customWidth="1"/>
    <col min="7685" max="7685" width="4.625" style="2" bestFit="1" customWidth="1"/>
    <col min="7686" max="7686" width="10" style="2" customWidth="1"/>
    <col min="7687" max="7687" width="24.375" style="2" customWidth="1"/>
    <col min="7688" max="7688" width="6" style="2" bestFit="1" customWidth="1"/>
    <col min="7689" max="7689" width="9.5" style="2" bestFit="1" customWidth="1"/>
    <col min="7690" max="7690" width="1.75" style="2" customWidth="1"/>
    <col min="7691" max="7691" width="8.125" style="2" bestFit="1" customWidth="1"/>
    <col min="7692" max="7693" width="5.25" style="2" customWidth="1"/>
    <col min="7694" max="7694" width="12.625" style="2" customWidth="1"/>
    <col min="7695" max="7695" width="3.5" style="2" customWidth="1"/>
    <col min="7696" max="7939" width="9" style="2"/>
    <col min="7940" max="7940" width="2.25" style="2" customWidth="1"/>
    <col min="7941" max="7941" width="4.625" style="2" bestFit="1" customWidth="1"/>
    <col min="7942" max="7942" width="10" style="2" customWidth="1"/>
    <col min="7943" max="7943" width="24.375" style="2" customWidth="1"/>
    <col min="7944" max="7944" width="6" style="2" bestFit="1" customWidth="1"/>
    <col min="7945" max="7945" width="9.5" style="2" bestFit="1" customWidth="1"/>
    <col min="7946" max="7946" width="1.75" style="2" customWidth="1"/>
    <col min="7947" max="7947" width="8.125" style="2" bestFit="1" customWidth="1"/>
    <col min="7948" max="7949" width="5.25" style="2" customWidth="1"/>
    <col min="7950" max="7950" width="12.625" style="2" customWidth="1"/>
    <col min="7951" max="7951" width="3.5" style="2" customWidth="1"/>
    <col min="7952" max="8195" width="9" style="2"/>
    <col min="8196" max="8196" width="2.25" style="2" customWidth="1"/>
    <col min="8197" max="8197" width="4.625" style="2" bestFit="1" customWidth="1"/>
    <col min="8198" max="8198" width="10" style="2" customWidth="1"/>
    <col min="8199" max="8199" width="24.375" style="2" customWidth="1"/>
    <col min="8200" max="8200" width="6" style="2" bestFit="1" customWidth="1"/>
    <col min="8201" max="8201" width="9.5" style="2" bestFit="1" customWidth="1"/>
    <col min="8202" max="8202" width="1.75" style="2" customWidth="1"/>
    <col min="8203" max="8203" width="8.125" style="2" bestFit="1" customWidth="1"/>
    <col min="8204" max="8205" width="5.25" style="2" customWidth="1"/>
    <col min="8206" max="8206" width="12.625" style="2" customWidth="1"/>
    <col min="8207" max="8207" width="3.5" style="2" customWidth="1"/>
    <col min="8208" max="8451" width="9" style="2"/>
    <col min="8452" max="8452" width="2.25" style="2" customWidth="1"/>
    <col min="8453" max="8453" width="4.625" style="2" bestFit="1" customWidth="1"/>
    <col min="8454" max="8454" width="10" style="2" customWidth="1"/>
    <col min="8455" max="8455" width="24.375" style="2" customWidth="1"/>
    <col min="8456" max="8456" width="6" style="2" bestFit="1" customWidth="1"/>
    <col min="8457" max="8457" width="9.5" style="2" bestFit="1" customWidth="1"/>
    <col min="8458" max="8458" width="1.75" style="2" customWidth="1"/>
    <col min="8459" max="8459" width="8.125" style="2" bestFit="1" customWidth="1"/>
    <col min="8460" max="8461" width="5.25" style="2" customWidth="1"/>
    <col min="8462" max="8462" width="12.625" style="2" customWidth="1"/>
    <col min="8463" max="8463" width="3.5" style="2" customWidth="1"/>
    <col min="8464" max="8707" width="9" style="2"/>
    <col min="8708" max="8708" width="2.25" style="2" customWidth="1"/>
    <col min="8709" max="8709" width="4.625" style="2" bestFit="1" customWidth="1"/>
    <col min="8710" max="8710" width="10" style="2" customWidth="1"/>
    <col min="8711" max="8711" width="24.375" style="2" customWidth="1"/>
    <col min="8712" max="8712" width="6" style="2" bestFit="1" customWidth="1"/>
    <col min="8713" max="8713" width="9.5" style="2" bestFit="1" customWidth="1"/>
    <col min="8714" max="8714" width="1.75" style="2" customWidth="1"/>
    <col min="8715" max="8715" width="8.125" style="2" bestFit="1" customWidth="1"/>
    <col min="8716" max="8717" width="5.25" style="2" customWidth="1"/>
    <col min="8718" max="8718" width="12.625" style="2" customWidth="1"/>
    <col min="8719" max="8719" width="3.5" style="2" customWidth="1"/>
    <col min="8720" max="8963" width="9" style="2"/>
    <col min="8964" max="8964" width="2.25" style="2" customWidth="1"/>
    <col min="8965" max="8965" width="4.625" style="2" bestFit="1" customWidth="1"/>
    <col min="8966" max="8966" width="10" style="2" customWidth="1"/>
    <col min="8967" max="8967" width="24.375" style="2" customWidth="1"/>
    <col min="8968" max="8968" width="6" style="2" bestFit="1" customWidth="1"/>
    <col min="8969" max="8969" width="9.5" style="2" bestFit="1" customWidth="1"/>
    <col min="8970" max="8970" width="1.75" style="2" customWidth="1"/>
    <col min="8971" max="8971" width="8.125" style="2" bestFit="1" customWidth="1"/>
    <col min="8972" max="8973" width="5.25" style="2" customWidth="1"/>
    <col min="8974" max="8974" width="12.625" style="2" customWidth="1"/>
    <col min="8975" max="8975" width="3.5" style="2" customWidth="1"/>
    <col min="8976" max="9219" width="9" style="2"/>
    <col min="9220" max="9220" width="2.25" style="2" customWidth="1"/>
    <col min="9221" max="9221" width="4.625" style="2" bestFit="1" customWidth="1"/>
    <col min="9222" max="9222" width="10" style="2" customWidth="1"/>
    <col min="9223" max="9223" width="24.375" style="2" customWidth="1"/>
    <col min="9224" max="9224" width="6" style="2" bestFit="1" customWidth="1"/>
    <col min="9225" max="9225" width="9.5" style="2" bestFit="1" customWidth="1"/>
    <col min="9226" max="9226" width="1.75" style="2" customWidth="1"/>
    <col min="9227" max="9227" width="8.125" style="2" bestFit="1" customWidth="1"/>
    <col min="9228" max="9229" width="5.25" style="2" customWidth="1"/>
    <col min="9230" max="9230" width="12.625" style="2" customWidth="1"/>
    <col min="9231" max="9231" width="3.5" style="2" customWidth="1"/>
    <col min="9232" max="9475" width="9" style="2"/>
    <col min="9476" max="9476" width="2.25" style="2" customWidth="1"/>
    <col min="9477" max="9477" width="4.625" style="2" bestFit="1" customWidth="1"/>
    <col min="9478" max="9478" width="10" style="2" customWidth="1"/>
    <col min="9479" max="9479" width="24.375" style="2" customWidth="1"/>
    <col min="9480" max="9480" width="6" style="2" bestFit="1" customWidth="1"/>
    <col min="9481" max="9481" width="9.5" style="2" bestFit="1" customWidth="1"/>
    <col min="9482" max="9482" width="1.75" style="2" customWidth="1"/>
    <col min="9483" max="9483" width="8.125" style="2" bestFit="1" customWidth="1"/>
    <col min="9484" max="9485" width="5.25" style="2" customWidth="1"/>
    <col min="9486" max="9486" width="12.625" style="2" customWidth="1"/>
    <col min="9487" max="9487" width="3.5" style="2" customWidth="1"/>
    <col min="9488" max="9731" width="9" style="2"/>
    <col min="9732" max="9732" width="2.25" style="2" customWidth="1"/>
    <col min="9733" max="9733" width="4.625" style="2" bestFit="1" customWidth="1"/>
    <col min="9734" max="9734" width="10" style="2" customWidth="1"/>
    <col min="9735" max="9735" width="24.375" style="2" customWidth="1"/>
    <col min="9736" max="9736" width="6" style="2" bestFit="1" customWidth="1"/>
    <col min="9737" max="9737" width="9.5" style="2" bestFit="1" customWidth="1"/>
    <col min="9738" max="9738" width="1.75" style="2" customWidth="1"/>
    <col min="9739" max="9739" width="8.125" style="2" bestFit="1" customWidth="1"/>
    <col min="9740" max="9741" width="5.25" style="2" customWidth="1"/>
    <col min="9742" max="9742" width="12.625" style="2" customWidth="1"/>
    <col min="9743" max="9743" width="3.5" style="2" customWidth="1"/>
    <col min="9744" max="9987" width="9" style="2"/>
    <col min="9988" max="9988" width="2.25" style="2" customWidth="1"/>
    <col min="9989" max="9989" width="4.625" style="2" bestFit="1" customWidth="1"/>
    <col min="9990" max="9990" width="10" style="2" customWidth="1"/>
    <col min="9991" max="9991" width="24.375" style="2" customWidth="1"/>
    <col min="9992" max="9992" width="6" style="2" bestFit="1" customWidth="1"/>
    <col min="9993" max="9993" width="9.5" style="2" bestFit="1" customWidth="1"/>
    <col min="9994" max="9994" width="1.75" style="2" customWidth="1"/>
    <col min="9995" max="9995" width="8.125" style="2" bestFit="1" customWidth="1"/>
    <col min="9996" max="9997" width="5.25" style="2" customWidth="1"/>
    <col min="9998" max="9998" width="12.625" style="2" customWidth="1"/>
    <col min="9999" max="9999" width="3.5" style="2" customWidth="1"/>
    <col min="10000" max="10243" width="9" style="2"/>
    <col min="10244" max="10244" width="2.25" style="2" customWidth="1"/>
    <col min="10245" max="10245" width="4.625" style="2" bestFit="1" customWidth="1"/>
    <col min="10246" max="10246" width="10" style="2" customWidth="1"/>
    <col min="10247" max="10247" width="24.375" style="2" customWidth="1"/>
    <col min="10248" max="10248" width="6" style="2" bestFit="1" customWidth="1"/>
    <col min="10249" max="10249" width="9.5" style="2" bestFit="1" customWidth="1"/>
    <col min="10250" max="10250" width="1.75" style="2" customWidth="1"/>
    <col min="10251" max="10251" width="8.125" style="2" bestFit="1" customWidth="1"/>
    <col min="10252" max="10253" width="5.25" style="2" customWidth="1"/>
    <col min="10254" max="10254" width="12.625" style="2" customWidth="1"/>
    <col min="10255" max="10255" width="3.5" style="2" customWidth="1"/>
    <col min="10256" max="10499" width="9" style="2"/>
    <col min="10500" max="10500" width="2.25" style="2" customWidth="1"/>
    <col min="10501" max="10501" width="4.625" style="2" bestFit="1" customWidth="1"/>
    <col min="10502" max="10502" width="10" style="2" customWidth="1"/>
    <col min="10503" max="10503" width="24.375" style="2" customWidth="1"/>
    <col min="10504" max="10504" width="6" style="2" bestFit="1" customWidth="1"/>
    <col min="10505" max="10505" width="9.5" style="2" bestFit="1" customWidth="1"/>
    <col min="10506" max="10506" width="1.75" style="2" customWidth="1"/>
    <col min="10507" max="10507" width="8.125" style="2" bestFit="1" customWidth="1"/>
    <col min="10508" max="10509" width="5.25" style="2" customWidth="1"/>
    <col min="10510" max="10510" width="12.625" style="2" customWidth="1"/>
    <col min="10511" max="10511" width="3.5" style="2" customWidth="1"/>
    <col min="10512" max="10755" width="9" style="2"/>
    <col min="10756" max="10756" width="2.25" style="2" customWidth="1"/>
    <col min="10757" max="10757" width="4.625" style="2" bestFit="1" customWidth="1"/>
    <col min="10758" max="10758" width="10" style="2" customWidth="1"/>
    <col min="10759" max="10759" width="24.375" style="2" customWidth="1"/>
    <col min="10760" max="10760" width="6" style="2" bestFit="1" customWidth="1"/>
    <col min="10761" max="10761" width="9.5" style="2" bestFit="1" customWidth="1"/>
    <col min="10762" max="10762" width="1.75" style="2" customWidth="1"/>
    <col min="10763" max="10763" width="8.125" style="2" bestFit="1" customWidth="1"/>
    <col min="10764" max="10765" width="5.25" style="2" customWidth="1"/>
    <col min="10766" max="10766" width="12.625" style="2" customWidth="1"/>
    <col min="10767" max="10767" width="3.5" style="2" customWidth="1"/>
    <col min="10768" max="11011" width="9" style="2"/>
    <col min="11012" max="11012" width="2.25" style="2" customWidth="1"/>
    <col min="11013" max="11013" width="4.625" style="2" bestFit="1" customWidth="1"/>
    <col min="11014" max="11014" width="10" style="2" customWidth="1"/>
    <col min="11015" max="11015" width="24.375" style="2" customWidth="1"/>
    <col min="11016" max="11016" width="6" style="2" bestFit="1" customWidth="1"/>
    <col min="11017" max="11017" width="9.5" style="2" bestFit="1" customWidth="1"/>
    <col min="11018" max="11018" width="1.75" style="2" customWidth="1"/>
    <col min="11019" max="11019" width="8.125" style="2" bestFit="1" customWidth="1"/>
    <col min="11020" max="11021" width="5.25" style="2" customWidth="1"/>
    <col min="11022" max="11022" width="12.625" style="2" customWidth="1"/>
    <col min="11023" max="11023" width="3.5" style="2" customWidth="1"/>
    <col min="11024" max="11267" width="9" style="2"/>
    <col min="11268" max="11268" width="2.25" style="2" customWidth="1"/>
    <col min="11269" max="11269" width="4.625" style="2" bestFit="1" customWidth="1"/>
    <col min="11270" max="11270" width="10" style="2" customWidth="1"/>
    <col min="11271" max="11271" width="24.375" style="2" customWidth="1"/>
    <col min="11272" max="11272" width="6" style="2" bestFit="1" customWidth="1"/>
    <col min="11273" max="11273" width="9.5" style="2" bestFit="1" customWidth="1"/>
    <col min="11274" max="11274" width="1.75" style="2" customWidth="1"/>
    <col min="11275" max="11275" width="8.125" style="2" bestFit="1" customWidth="1"/>
    <col min="11276" max="11277" width="5.25" style="2" customWidth="1"/>
    <col min="11278" max="11278" width="12.625" style="2" customWidth="1"/>
    <col min="11279" max="11279" width="3.5" style="2" customWidth="1"/>
    <col min="11280" max="11523" width="9" style="2"/>
    <col min="11524" max="11524" width="2.25" style="2" customWidth="1"/>
    <col min="11525" max="11525" width="4.625" style="2" bestFit="1" customWidth="1"/>
    <col min="11526" max="11526" width="10" style="2" customWidth="1"/>
    <col min="11527" max="11527" width="24.375" style="2" customWidth="1"/>
    <col min="11528" max="11528" width="6" style="2" bestFit="1" customWidth="1"/>
    <col min="11529" max="11529" width="9.5" style="2" bestFit="1" customWidth="1"/>
    <col min="11530" max="11530" width="1.75" style="2" customWidth="1"/>
    <col min="11531" max="11531" width="8.125" style="2" bestFit="1" customWidth="1"/>
    <col min="11532" max="11533" width="5.25" style="2" customWidth="1"/>
    <col min="11534" max="11534" width="12.625" style="2" customWidth="1"/>
    <col min="11535" max="11535" width="3.5" style="2" customWidth="1"/>
    <col min="11536" max="11779" width="9" style="2"/>
    <col min="11780" max="11780" width="2.25" style="2" customWidth="1"/>
    <col min="11781" max="11781" width="4.625" style="2" bestFit="1" customWidth="1"/>
    <col min="11782" max="11782" width="10" style="2" customWidth="1"/>
    <col min="11783" max="11783" width="24.375" style="2" customWidth="1"/>
    <col min="11784" max="11784" width="6" style="2" bestFit="1" customWidth="1"/>
    <col min="11785" max="11785" width="9.5" style="2" bestFit="1" customWidth="1"/>
    <col min="11786" max="11786" width="1.75" style="2" customWidth="1"/>
    <col min="11787" max="11787" width="8.125" style="2" bestFit="1" customWidth="1"/>
    <col min="11788" max="11789" width="5.25" style="2" customWidth="1"/>
    <col min="11790" max="11790" width="12.625" style="2" customWidth="1"/>
    <col min="11791" max="11791" width="3.5" style="2" customWidth="1"/>
    <col min="11792" max="12035" width="9" style="2"/>
    <col min="12036" max="12036" width="2.25" style="2" customWidth="1"/>
    <col min="12037" max="12037" width="4.625" style="2" bestFit="1" customWidth="1"/>
    <col min="12038" max="12038" width="10" style="2" customWidth="1"/>
    <col min="12039" max="12039" width="24.375" style="2" customWidth="1"/>
    <col min="12040" max="12040" width="6" style="2" bestFit="1" customWidth="1"/>
    <col min="12041" max="12041" width="9.5" style="2" bestFit="1" customWidth="1"/>
    <col min="12042" max="12042" width="1.75" style="2" customWidth="1"/>
    <col min="12043" max="12043" width="8.125" style="2" bestFit="1" customWidth="1"/>
    <col min="12044" max="12045" width="5.25" style="2" customWidth="1"/>
    <col min="12046" max="12046" width="12.625" style="2" customWidth="1"/>
    <col min="12047" max="12047" width="3.5" style="2" customWidth="1"/>
    <col min="12048" max="12291" width="9" style="2"/>
    <col min="12292" max="12292" width="2.25" style="2" customWidth="1"/>
    <col min="12293" max="12293" width="4.625" style="2" bestFit="1" customWidth="1"/>
    <col min="12294" max="12294" width="10" style="2" customWidth="1"/>
    <col min="12295" max="12295" width="24.375" style="2" customWidth="1"/>
    <col min="12296" max="12296" width="6" style="2" bestFit="1" customWidth="1"/>
    <col min="12297" max="12297" width="9.5" style="2" bestFit="1" customWidth="1"/>
    <col min="12298" max="12298" width="1.75" style="2" customWidth="1"/>
    <col min="12299" max="12299" width="8.125" style="2" bestFit="1" customWidth="1"/>
    <col min="12300" max="12301" width="5.25" style="2" customWidth="1"/>
    <col min="12302" max="12302" width="12.625" style="2" customWidth="1"/>
    <col min="12303" max="12303" width="3.5" style="2" customWidth="1"/>
    <col min="12304" max="12547" width="9" style="2"/>
    <col min="12548" max="12548" width="2.25" style="2" customWidth="1"/>
    <col min="12549" max="12549" width="4.625" style="2" bestFit="1" customWidth="1"/>
    <col min="12550" max="12550" width="10" style="2" customWidth="1"/>
    <col min="12551" max="12551" width="24.375" style="2" customWidth="1"/>
    <col min="12552" max="12552" width="6" style="2" bestFit="1" customWidth="1"/>
    <col min="12553" max="12553" width="9.5" style="2" bestFit="1" customWidth="1"/>
    <col min="12554" max="12554" width="1.75" style="2" customWidth="1"/>
    <col min="12555" max="12555" width="8.125" style="2" bestFit="1" customWidth="1"/>
    <col min="12556" max="12557" width="5.25" style="2" customWidth="1"/>
    <col min="12558" max="12558" width="12.625" style="2" customWidth="1"/>
    <col min="12559" max="12559" width="3.5" style="2" customWidth="1"/>
    <col min="12560" max="12803" width="9" style="2"/>
    <col min="12804" max="12804" width="2.25" style="2" customWidth="1"/>
    <col min="12805" max="12805" width="4.625" style="2" bestFit="1" customWidth="1"/>
    <col min="12806" max="12806" width="10" style="2" customWidth="1"/>
    <col min="12807" max="12807" width="24.375" style="2" customWidth="1"/>
    <col min="12808" max="12808" width="6" style="2" bestFit="1" customWidth="1"/>
    <col min="12809" max="12809" width="9.5" style="2" bestFit="1" customWidth="1"/>
    <col min="12810" max="12810" width="1.75" style="2" customWidth="1"/>
    <col min="12811" max="12811" width="8.125" style="2" bestFit="1" customWidth="1"/>
    <col min="12812" max="12813" width="5.25" style="2" customWidth="1"/>
    <col min="12814" max="12814" width="12.625" style="2" customWidth="1"/>
    <col min="12815" max="12815" width="3.5" style="2" customWidth="1"/>
    <col min="12816" max="13059" width="9" style="2"/>
    <col min="13060" max="13060" width="2.25" style="2" customWidth="1"/>
    <col min="13061" max="13061" width="4.625" style="2" bestFit="1" customWidth="1"/>
    <col min="13062" max="13062" width="10" style="2" customWidth="1"/>
    <col min="13063" max="13063" width="24.375" style="2" customWidth="1"/>
    <col min="13064" max="13064" width="6" style="2" bestFit="1" customWidth="1"/>
    <col min="13065" max="13065" width="9.5" style="2" bestFit="1" customWidth="1"/>
    <col min="13066" max="13066" width="1.75" style="2" customWidth="1"/>
    <col min="13067" max="13067" width="8.125" style="2" bestFit="1" customWidth="1"/>
    <col min="13068" max="13069" width="5.25" style="2" customWidth="1"/>
    <col min="13070" max="13070" width="12.625" style="2" customWidth="1"/>
    <col min="13071" max="13071" width="3.5" style="2" customWidth="1"/>
    <col min="13072" max="13315" width="9" style="2"/>
    <col min="13316" max="13316" width="2.25" style="2" customWidth="1"/>
    <col min="13317" max="13317" width="4.625" style="2" bestFit="1" customWidth="1"/>
    <col min="13318" max="13318" width="10" style="2" customWidth="1"/>
    <col min="13319" max="13319" width="24.375" style="2" customWidth="1"/>
    <col min="13320" max="13320" width="6" style="2" bestFit="1" customWidth="1"/>
    <col min="13321" max="13321" width="9.5" style="2" bestFit="1" customWidth="1"/>
    <col min="13322" max="13322" width="1.75" style="2" customWidth="1"/>
    <col min="13323" max="13323" width="8.125" style="2" bestFit="1" customWidth="1"/>
    <col min="13324" max="13325" width="5.25" style="2" customWidth="1"/>
    <col min="13326" max="13326" width="12.625" style="2" customWidth="1"/>
    <col min="13327" max="13327" width="3.5" style="2" customWidth="1"/>
    <col min="13328" max="13571" width="9" style="2"/>
    <col min="13572" max="13572" width="2.25" style="2" customWidth="1"/>
    <col min="13573" max="13573" width="4.625" style="2" bestFit="1" customWidth="1"/>
    <col min="13574" max="13574" width="10" style="2" customWidth="1"/>
    <col min="13575" max="13575" width="24.375" style="2" customWidth="1"/>
    <col min="13576" max="13576" width="6" style="2" bestFit="1" customWidth="1"/>
    <col min="13577" max="13577" width="9.5" style="2" bestFit="1" customWidth="1"/>
    <col min="13578" max="13578" width="1.75" style="2" customWidth="1"/>
    <col min="13579" max="13579" width="8.125" style="2" bestFit="1" customWidth="1"/>
    <col min="13580" max="13581" width="5.25" style="2" customWidth="1"/>
    <col min="13582" max="13582" width="12.625" style="2" customWidth="1"/>
    <col min="13583" max="13583" width="3.5" style="2" customWidth="1"/>
    <col min="13584" max="13827" width="9" style="2"/>
    <col min="13828" max="13828" width="2.25" style="2" customWidth="1"/>
    <col min="13829" max="13829" width="4.625" style="2" bestFit="1" customWidth="1"/>
    <col min="13830" max="13830" width="10" style="2" customWidth="1"/>
    <col min="13831" max="13831" width="24.375" style="2" customWidth="1"/>
    <col min="13832" max="13832" width="6" style="2" bestFit="1" customWidth="1"/>
    <col min="13833" max="13833" width="9.5" style="2" bestFit="1" customWidth="1"/>
    <col min="13834" max="13834" width="1.75" style="2" customWidth="1"/>
    <col min="13835" max="13835" width="8.125" style="2" bestFit="1" customWidth="1"/>
    <col min="13836" max="13837" width="5.25" style="2" customWidth="1"/>
    <col min="13838" max="13838" width="12.625" style="2" customWidth="1"/>
    <col min="13839" max="13839" width="3.5" style="2" customWidth="1"/>
    <col min="13840" max="14083" width="9" style="2"/>
    <col min="14084" max="14084" width="2.25" style="2" customWidth="1"/>
    <col min="14085" max="14085" width="4.625" style="2" bestFit="1" customWidth="1"/>
    <col min="14086" max="14086" width="10" style="2" customWidth="1"/>
    <col min="14087" max="14087" width="24.375" style="2" customWidth="1"/>
    <col min="14088" max="14088" width="6" style="2" bestFit="1" customWidth="1"/>
    <col min="14089" max="14089" width="9.5" style="2" bestFit="1" customWidth="1"/>
    <col min="14090" max="14090" width="1.75" style="2" customWidth="1"/>
    <col min="14091" max="14091" width="8.125" style="2" bestFit="1" customWidth="1"/>
    <col min="14092" max="14093" width="5.25" style="2" customWidth="1"/>
    <col min="14094" max="14094" width="12.625" style="2" customWidth="1"/>
    <col min="14095" max="14095" width="3.5" style="2" customWidth="1"/>
    <col min="14096" max="14339" width="9" style="2"/>
    <col min="14340" max="14340" width="2.25" style="2" customWidth="1"/>
    <col min="14341" max="14341" width="4.625" style="2" bestFit="1" customWidth="1"/>
    <col min="14342" max="14342" width="10" style="2" customWidth="1"/>
    <col min="14343" max="14343" width="24.375" style="2" customWidth="1"/>
    <col min="14344" max="14344" width="6" style="2" bestFit="1" customWidth="1"/>
    <col min="14345" max="14345" width="9.5" style="2" bestFit="1" customWidth="1"/>
    <col min="14346" max="14346" width="1.75" style="2" customWidth="1"/>
    <col min="14347" max="14347" width="8.125" style="2" bestFit="1" customWidth="1"/>
    <col min="14348" max="14349" width="5.25" style="2" customWidth="1"/>
    <col min="14350" max="14350" width="12.625" style="2" customWidth="1"/>
    <col min="14351" max="14351" width="3.5" style="2" customWidth="1"/>
    <col min="14352" max="14595" width="9" style="2"/>
    <col min="14596" max="14596" width="2.25" style="2" customWidth="1"/>
    <col min="14597" max="14597" width="4.625" style="2" bestFit="1" customWidth="1"/>
    <col min="14598" max="14598" width="10" style="2" customWidth="1"/>
    <col min="14599" max="14599" width="24.375" style="2" customWidth="1"/>
    <col min="14600" max="14600" width="6" style="2" bestFit="1" customWidth="1"/>
    <col min="14601" max="14601" width="9.5" style="2" bestFit="1" customWidth="1"/>
    <col min="14602" max="14602" width="1.75" style="2" customWidth="1"/>
    <col min="14603" max="14603" width="8.125" style="2" bestFit="1" customWidth="1"/>
    <col min="14604" max="14605" width="5.25" style="2" customWidth="1"/>
    <col min="14606" max="14606" width="12.625" style="2" customWidth="1"/>
    <col min="14607" max="14607" width="3.5" style="2" customWidth="1"/>
    <col min="14608" max="14851" width="9" style="2"/>
    <col min="14852" max="14852" width="2.25" style="2" customWidth="1"/>
    <col min="14853" max="14853" width="4.625" style="2" bestFit="1" customWidth="1"/>
    <col min="14854" max="14854" width="10" style="2" customWidth="1"/>
    <col min="14855" max="14855" width="24.375" style="2" customWidth="1"/>
    <col min="14856" max="14856" width="6" style="2" bestFit="1" customWidth="1"/>
    <col min="14857" max="14857" width="9.5" style="2" bestFit="1" customWidth="1"/>
    <col min="14858" max="14858" width="1.75" style="2" customWidth="1"/>
    <col min="14859" max="14859" width="8.125" style="2" bestFit="1" customWidth="1"/>
    <col min="14860" max="14861" width="5.25" style="2" customWidth="1"/>
    <col min="14862" max="14862" width="12.625" style="2" customWidth="1"/>
    <col min="14863" max="14863" width="3.5" style="2" customWidth="1"/>
    <col min="14864" max="15107" width="9" style="2"/>
    <col min="15108" max="15108" width="2.25" style="2" customWidth="1"/>
    <col min="15109" max="15109" width="4.625" style="2" bestFit="1" customWidth="1"/>
    <col min="15110" max="15110" width="10" style="2" customWidth="1"/>
    <col min="15111" max="15111" width="24.375" style="2" customWidth="1"/>
    <col min="15112" max="15112" width="6" style="2" bestFit="1" customWidth="1"/>
    <col min="15113" max="15113" width="9.5" style="2" bestFit="1" customWidth="1"/>
    <col min="15114" max="15114" width="1.75" style="2" customWidth="1"/>
    <col min="15115" max="15115" width="8.125" style="2" bestFit="1" customWidth="1"/>
    <col min="15116" max="15117" width="5.25" style="2" customWidth="1"/>
    <col min="15118" max="15118" width="12.625" style="2" customWidth="1"/>
    <col min="15119" max="15119" width="3.5" style="2" customWidth="1"/>
    <col min="15120" max="15363" width="9" style="2"/>
    <col min="15364" max="15364" width="2.25" style="2" customWidth="1"/>
    <col min="15365" max="15365" width="4.625" style="2" bestFit="1" customWidth="1"/>
    <col min="15366" max="15366" width="10" style="2" customWidth="1"/>
    <col min="15367" max="15367" width="24.375" style="2" customWidth="1"/>
    <col min="15368" max="15368" width="6" style="2" bestFit="1" customWidth="1"/>
    <col min="15369" max="15369" width="9.5" style="2" bestFit="1" customWidth="1"/>
    <col min="15370" max="15370" width="1.75" style="2" customWidth="1"/>
    <col min="15371" max="15371" width="8.125" style="2" bestFit="1" customWidth="1"/>
    <col min="15372" max="15373" width="5.25" style="2" customWidth="1"/>
    <col min="15374" max="15374" width="12.625" style="2" customWidth="1"/>
    <col min="15375" max="15375" width="3.5" style="2" customWidth="1"/>
    <col min="15376" max="15619" width="9" style="2"/>
    <col min="15620" max="15620" width="2.25" style="2" customWidth="1"/>
    <col min="15621" max="15621" width="4.625" style="2" bestFit="1" customWidth="1"/>
    <col min="15622" max="15622" width="10" style="2" customWidth="1"/>
    <col min="15623" max="15623" width="24.375" style="2" customWidth="1"/>
    <col min="15624" max="15624" width="6" style="2" bestFit="1" customWidth="1"/>
    <col min="15625" max="15625" width="9.5" style="2" bestFit="1" customWidth="1"/>
    <col min="15626" max="15626" width="1.75" style="2" customWidth="1"/>
    <col min="15627" max="15627" width="8.125" style="2" bestFit="1" customWidth="1"/>
    <col min="15628" max="15629" width="5.25" style="2" customWidth="1"/>
    <col min="15630" max="15630" width="12.625" style="2" customWidth="1"/>
    <col min="15631" max="15631" width="3.5" style="2" customWidth="1"/>
    <col min="15632" max="15875" width="9" style="2"/>
    <col min="15876" max="15876" width="2.25" style="2" customWidth="1"/>
    <col min="15877" max="15877" width="4.625" style="2" bestFit="1" customWidth="1"/>
    <col min="15878" max="15878" width="10" style="2" customWidth="1"/>
    <col min="15879" max="15879" width="24.375" style="2" customWidth="1"/>
    <col min="15880" max="15880" width="6" style="2" bestFit="1" customWidth="1"/>
    <col min="15881" max="15881" width="9.5" style="2" bestFit="1" customWidth="1"/>
    <col min="15882" max="15882" width="1.75" style="2" customWidth="1"/>
    <col min="15883" max="15883" width="8.125" style="2" bestFit="1" customWidth="1"/>
    <col min="15884" max="15885" width="5.25" style="2" customWidth="1"/>
    <col min="15886" max="15886" width="12.625" style="2" customWidth="1"/>
    <col min="15887" max="15887" width="3.5" style="2" customWidth="1"/>
    <col min="15888" max="16131" width="9" style="2"/>
    <col min="16132" max="16132" width="2.25" style="2" customWidth="1"/>
    <col min="16133" max="16133" width="4.625" style="2" bestFit="1" customWidth="1"/>
    <col min="16134" max="16134" width="10" style="2" customWidth="1"/>
    <col min="16135" max="16135" width="24.375" style="2" customWidth="1"/>
    <col min="16136" max="16136" width="6" style="2" bestFit="1" customWidth="1"/>
    <col min="16137" max="16137" width="9.5" style="2" bestFit="1" customWidth="1"/>
    <col min="16138" max="16138" width="1.75" style="2" customWidth="1"/>
    <col min="16139" max="16139" width="8.125" style="2" bestFit="1" customWidth="1"/>
    <col min="16140" max="16141" width="5.25" style="2" customWidth="1"/>
    <col min="16142" max="16142" width="12.625" style="2" customWidth="1"/>
    <col min="16143" max="16143" width="3.5" style="2" customWidth="1"/>
    <col min="16144" max="16384" width="9" style="2"/>
  </cols>
  <sheetData>
    <row r="1" spans="1:91" s="31" customFormat="1" ht="23.25" x14ac:dyDescent="0.35">
      <c r="A1" s="33"/>
      <c r="B1" s="32"/>
      <c r="C1" s="32"/>
      <c r="D1" s="32"/>
      <c r="E1" s="32" t="s">
        <v>60</v>
      </c>
      <c r="F1" s="32"/>
      <c r="G1" s="32"/>
      <c r="H1" s="32"/>
      <c r="I1" s="32" t="str">
        <f>กรอกข้อมูล!C4</f>
        <v>ภาษาไทย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</row>
    <row r="2" spans="1:91" s="31" customFormat="1" ht="23.25" x14ac:dyDescent="0.35">
      <c r="A2" s="33"/>
      <c r="B2" s="32"/>
      <c r="C2" s="32"/>
      <c r="D2" s="32" t="s">
        <v>70</v>
      </c>
      <c r="E2" s="32"/>
      <c r="F2" s="32"/>
      <c r="G2" s="32" t="str">
        <f>กรอกข้อมูล!I6</f>
        <v>3/5</v>
      </c>
      <c r="H2" s="32" t="s">
        <v>66</v>
      </c>
      <c r="I2" s="32"/>
      <c r="J2" s="32">
        <f>กรอกข้อมูล!C7</f>
        <v>1</v>
      </c>
      <c r="K2" s="32" t="s">
        <v>67</v>
      </c>
      <c r="L2" s="32"/>
      <c r="M2" s="32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</row>
    <row r="3" spans="1:91" s="31" customFormat="1" ht="20.25" customHeight="1" x14ac:dyDescent="0.35">
      <c r="A3" s="33"/>
      <c r="B3" s="32"/>
      <c r="C3" s="32" t="s">
        <v>73</v>
      </c>
      <c r="D3" s="32" t="str">
        <f>กรอกข้อมูล!C9</f>
        <v>ทดสอบ</v>
      </c>
      <c r="E3" s="32"/>
      <c r="F3" s="32"/>
      <c r="G3" s="32"/>
      <c r="H3" s="32" t="s">
        <v>61</v>
      </c>
      <c r="I3" s="32"/>
      <c r="J3" s="32" t="str">
        <f>กรอกข้อมูล!C10</f>
        <v>-</v>
      </c>
      <c r="K3" s="32" t="s">
        <v>62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</row>
    <row r="4" spans="1:91" s="31" customFormat="1" ht="20.25" customHeight="1" x14ac:dyDescent="0.35">
      <c r="A4" s="33"/>
      <c r="B4" s="123" t="s">
        <v>711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84"/>
      <c r="P4" s="62" t="s">
        <v>106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</row>
    <row r="5" spans="1:91" ht="16.5" customHeight="1" x14ac:dyDescent="0.35">
      <c r="A5" s="3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85"/>
      <c r="P5" s="64" t="s">
        <v>105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91" ht="14.25" customHeight="1" x14ac:dyDescent="0.35">
      <c r="A6" s="3"/>
      <c r="B6" s="120" t="s">
        <v>0</v>
      </c>
      <c r="C6" s="121" t="s">
        <v>1</v>
      </c>
      <c r="D6" s="128" t="s">
        <v>6</v>
      </c>
      <c r="E6" s="129"/>
      <c r="F6" s="129"/>
      <c r="G6" s="132" t="s">
        <v>7</v>
      </c>
      <c r="H6" s="121" t="s">
        <v>8</v>
      </c>
      <c r="I6" s="134"/>
      <c r="J6" s="135"/>
      <c r="K6" s="134"/>
      <c r="L6" s="135"/>
      <c r="M6" s="3"/>
      <c r="N6" s="3"/>
      <c r="O6" s="3"/>
      <c r="P6" s="64" t="s">
        <v>107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</row>
    <row r="7" spans="1:91" ht="15" customHeight="1" x14ac:dyDescent="0.35">
      <c r="A7" s="3"/>
      <c r="B7" s="120"/>
      <c r="C7" s="122"/>
      <c r="D7" s="130"/>
      <c r="E7" s="131"/>
      <c r="F7" s="131"/>
      <c r="G7" s="133"/>
      <c r="H7" s="122"/>
      <c r="I7" s="134"/>
      <c r="J7" s="135"/>
      <c r="K7" s="134"/>
      <c r="L7" s="135"/>
      <c r="M7" s="3"/>
      <c r="N7" s="3"/>
      <c r="O7" s="3"/>
      <c r="P7" s="63" t="s">
        <v>233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</row>
    <row r="8" spans="1:91" ht="18" customHeight="1" x14ac:dyDescent="0.35">
      <c r="A8" s="3"/>
      <c r="B8" s="11">
        <v>1</v>
      </c>
      <c r="C8" s="55" t="s">
        <v>616</v>
      </c>
      <c r="D8" s="56" t="s">
        <v>2</v>
      </c>
      <c r="E8" s="57" t="s">
        <v>617</v>
      </c>
      <c r="F8" s="58" t="s">
        <v>618</v>
      </c>
      <c r="G8" s="75"/>
      <c r="H8" s="43" t="str">
        <f t="shared" ref="H8:H48" si="0">IF(P8="มส","มส",IF(P8="ร","ร",IF(P8="ผ","ผ",IF(P8="มผ","มผ",IF(G8&lt;=0,"-",IF(G8&lt;=49,"0",IF(G8&lt;=54,"1",IF(G8&lt;=59,"1.5",IF(G8&lt;=64,"2",IF(G8&lt;=69,"2.5",IF(G8&lt;=74,"3",IF(G8&lt;=79,"3.5",IF(G8&lt;=100,"4")))))))))))))</f>
        <v>-</v>
      </c>
      <c r="I8" s="35"/>
      <c r="J8" s="36"/>
      <c r="K8" s="35"/>
      <c r="L8" s="36"/>
      <c r="M8" s="3"/>
      <c r="N8" s="3"/>
      <c r="O8" s="3"/>
      <c r="P8" s="34"/>
      <c r="Q8" s="9" t="str">
        <f t="shared" ref="Q8:Q47" si="1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7" t="s">
        <v>103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13</v>
      </c>
      <c r="AC8" s="37" t="s">
        <v>19</v>
      </c>
      <c r="AD8" s="10" t="s">
        <v>18</v>
      </c>
      <c r="AE8" s="9" t="s">
        <v>23</v>
      </c>
      <c r="AF8" s="38">
        <f>SUM(G8:G49)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91" ht="18" customHeight="1" x14ac:dyDescent="0.35">
      <c r="A9" s="3"/>
      <c r="B9" s="11">
        <v>2</v>
      </c>
      <c r="C9" s="55" t="s">
        <v>619</v>
      </c>
      <c r="D9" s="56" t="s">
        <v>2</v>
      </c>
      <c r="E9" s="57" t="s">
        <v>620</v>
      </c>
      <c r="F9" s="58" t="s">
        <v>621</v>
      </c>
      <c r="G9" s="75"/>
      <c r="H9" s="43" t="str">
        <f t="shared" si="0"/>
        <v>-</v>
      </c>
      <c r="I9" s="35"/>
      <c r="J9" s="44" t="s">
        <v>21</v>
      </c>
      <c r="K9" s="45"/>
      <c r="L9" s="46">
        <f>K10+K11</f>
        <v>0</v>
      </c>
      <c r="M9" s="47" t="s">
        <v>22</v>
      </c>
      <c r="N9" s="3"/>
      <c r="O9" s="3"/>
      <c r="P9" s="34"/>
      <c r="Q9" s="9" t="str">
        <f t="shared" si="1"/>
        <v>ชาย</v>
      </c>
      <c r="R9" s="10" t="s">
        <v>9</v>
      </c>
      <c r="S9" s="10">
        <f>SUM(K16:K25)</f>
        <v>0</v>
      </c>
      <c r="T9" s="10">
        <f>COUNTIFS($Q$8:$Q$49,"ชาย",$H$8:$H$49,4)</f>
        <v>0</v>
      </c>
      <c r="U9" s="10">
        <f>COUNTIFS($Q$8:$Q$49,"ชาย",$H$8:$H$49,3.5)</f>
        <v>0</v>
      </c>
      <c r="V9" s="10">
        <f>COUNTIFS($Q$8:$Q$49,"ชาย",$H$8:$H$49,3)</f>
        <v>0</v>
      </c>
      <c r="W9" s="10">
        <f>COUNTIFS($Q$8:$Q$49,"ชาย",$H$8:$H$49,2.5)</f>
        <v>0</v>
      </c>
      <c r="X9" s="10">
        <f>COUNTIFS($Q$8:$Q$49,"ชาย",$H$8:$H$49,2)</f>
        <v>0</v>
      </c>
      <c r="Y9" s="10">
        <f>COUNTIFS($Q$8:$Q$49,"ชาย",$H$8:$H$49,1.5)</f>
        <v>0</v>
      </c>
      <c r="Z9" s="10">
        <f>COUNTIFS($Q$8:$Q$49,"ชาย",$H$8:$H$49,1)</f>
        <v>0</v>
      </c>
      <c r="AA9" s="10">
        <f>COUNTIFS($Q$8:$Q$49,"ชาย",$H$8:$H$49,0)</f>
        <v>0</v>
      </c>
      <c r="AB9" s="10">
        <f>COUNTIFS($Q$8:$Q$49,"ชาย",$H$8:$H$49,"ร")</f>
        <v>0</v>
      </c>
      <c r="AC9" s="10">
        <f>COUNTIFS($Q$8:$Q$49,"ชาย",$H$8:$H$49,"มส")</f>
        <v>0</v>
      </c>
      <c r="AD9" s="10">
        <f>SUM(T9:AB9)</f>
        <v>0</v>
      </c>
      <c r="AE9" s="9" t="s">
        <v>24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91" ht="18" customHeight="1" x14ac:dyDescent="0.35">
      <c r="A10" s="3"/>
      <c r="B10" s="11">
        <v>3</v>
      </c>
      <c r="C10" s="55" t="s">
        <v>622</v>
      </c>
      <c r="D10" s="56" t="s">
        <v>2</v>
      </c>
      <c r="E10" s="57" t="s">
        <v>623</v>
      </c>
      <c r="F10" s="58" t="s">
        <v>624</v>
      </c>
      <c r="G10" s="75"/>
      <c r="H10" s="43" t="str">
        <f t="shared" si="0"/>
        <v>-</v>
      </c>
      <c r="I10" s="35"/>
      <c r="J10" s="48" t="s">
        <v>9</v>
      </c>
      <c r="K10" s="45">
        <f>S9+X26</f>
        <v>0</v>
      </c>
      <c r="L10" s="44" t="s">
        <v>22</v>
      </c>
      <c r="M10" s="49"/>
      <c r="N10" s="3"/>
      <c r="O10" s="3"/>
      <c r="P10" s="34"/>
      <c r="Q10" s="9" t="str">
        <f t="shared" si="1"/>
        <v>ชาย</v>
      </c>
      <c r="R10" s="10" t="s">
        <v>10</v>
      </c>
      <c r="S10" s="10">
        <f>SUM(L16:L25)</f>
        <v>0</v>
      </c>
      <c r="T10" s="10">
        <f>COUNTIFS($Q$8:$Q$49,"หญิง",$H$8:$H$49,4)</f>
        <v>0</v>
      </c>
      <c r="U10" s="10">
        <f>COUNTIFS($Q$8:$Q$49,"หญิง",$H$8:$H$49,3.5)</f>
        <v>0</v>
      </c>
      <c r="V10" s="10">
        <f>COUNTIFS($Q$8:$Q$49,"หญิง",$H$8:$H$49,3)</f>
        <v>0</v>
      </c>
      <c r="W10" s="10">
        <f>COUNTIFS($Q$8:$Q$49,"หญิง",$H$8:$H$49,2.5)</f>
        <v>0</v>
      </c>
      <c r="X10" s="10">
        <f>COUNTIFS($Q$8:$Q$49,"หญิง",$H$8:$H$49,2)</f>
        <v>0</v>
      </c>
      <c r="Y10" s="10">
        <f>COUNTIFS($Q$8:$Q$49,"หญิง",$H$8:$H$49,1.5)</f>
        <v>0</v>
      </c>
      <c r="Z10" s="10">
        <f>COUNTIFS($Q$8:$Q$49,"หญิง",$H$8:$H$49,1)</f>
        <v>0</v>
      </c>
      <c r="AA10" s="10">
        <f>COUNTIFS($Q$8:$Q$49,"หญิง",$H$8:$H$49,0)</f>
        <v>0</v>
      </c>
      <c r="AB10" s="10">
        <f>COUNTIFS($Q$8:$Q$49,"หญิง",$H$8:$H$49,"ร")</f>
        <v>0</v>
      </c>
      <c r="AC10" s="10">
        <f>COUNTIFS($Q$8:$Q$49,"หญิง",$H$8:$H$49,"มส")</f>
        <v>0</v>
      </c>
      <c r="AD10" s="10">
        <f>SUM(T10:AC10)</f>
        <v>0</v>
      </c>
      <c r="AE10" s="9" t="s">
        <v>25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91" ht="18" customHeight="1" x14ac:dyDescent="0.35">
      <c r="A11" s="3"/>
      <c r="B11" s="11">
        <v>4</v>
      </c>
      <c r="C11" s="55" t="s">
        <v>625</v>
      </c>
      <c r="D11" s="56" t="s">
        <v>2</v>
      </c>
      <c r="E11" s="57" t="s">
        <v>626</v>
      </c>
      <c r="F11" s="58" t="s">
        <v>177</v>
      </c>
      <c r="G11" s="75"/>
      <c r="H11" s="43" t="str">
        <f t="shared" si="0"/>
        <v>-</v>
      </c>
      <c r="I11" s="35"/>
      <c r="J11" s="48" t="s">
        <v>10</v>
      </c>
      <c r="K11" s="45">
        <f>S10+X27</f>
        <v>0</v>
      </c>
      <c r="L11" s="44" t="s">
        <v>22</v>
      </c>
      <c r="M11" s="49"/>
      <c r="N11" s="3"/>
      <c r="O11" s="3"/>
      <c r="P11" s="34"/>
      <c r="Q11" s="9" t="str">
        <f t="shared" si="1"/>
        <v>ชาย</v>
      </c>
      <c r="R11" s="10" t="s">
        <v>18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10">
        <f>SUM(T11:AB11)</f>
        <v>0</v>
      </c>
      <c r="AE11" s="9" t="s">
        <v>168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91" ht="18" customHeight="1" x14ac:dyDescent="0.35">
      <c r="A12" s="3"/>
      <c r="B12" s="11">
        <v>5</v>
      </c>
      <c r="C12" s="55" t="s">
        <v>627</v>
      </c>
      <c r="D12" s="56" t="s">
        <v>2</v>
      </c>
      <c r="E12" s="57" t="s">
        <v>628</v>
      </c>
      <c r="F12" s="58" t="s">
        <v>629</v>
      </c>
      <c r="G12" s="75"/>
      <c r="H12" s="43" t="str">
        <f t="shared" si="0"/>
        <v>-</v>
      </c>
      <c r="I12" s="35"/>
      <c r="J12" s="44" t="s">
        <v>20</v>
      </c>
      <c r="K12" s="35"/>
      <c r="L12" s="36"/>
      <c r="M12" s="3"/>
      <c r="N12" s="3"/>
      <c r="O12" s="3"/>
      <c r="P12" s="34"/>
      <c r="Q12" s="9" t="str">
        <f t="shared" si="1"/>
        <v>ชาย</v>
      </c>
      <c r="R12" s="10"/>
      <c r="S12" s="10" t="s">
        <v>91</v>
      </c>
      <c r="T12" s="40" t="e">
        <f>(100*T11)/S11</f>
        <v>#DIV/0!</v>
      </c>
      <c r="U12" s="40" t="e">
        <f>(100*U11)/S11</f>
        <v>#DIV/0!</v>
      </c>
      <c r="V12" s="40" t="e">
        <f>(100*V11)/S11</f>
        <v>#DIV/0!</v>
      </c>
      <c r="W12" s="40" t="e">
        <f>(100*W11)/S11</f>
        <v>#DIV/0!</v>
      </c>
      <c r="X12" s="40" t="e">
        <f>(100*X11)/S11</f>
        <v>#DIV/0!</v>
      </c>
      <c r="Y12" s="40" t="e">
        <f>(100*Y11)/S11</f>
        <v>#DIV/0!</v>
      </c>
      <c r="Z12" s="40" t="e">
        <f>(100*Z11)/S11</f>
        <v>#DIV/0!</v>
      </c>
      <c r="AA12" s="40" t="e">
        <f>(100*AA11)/S11</f>
        <v>#DIV/0!</v>
      </c>
      <c r="AB12" s="40" t="e">
        <f>(100*AB11)/S11</f>
        <v>#DIV/0!</v>
      </c>
      <c r="AC12" s="40" t="e">
        <f>(100*AC11)/S11</f>
        <v>#DIV/0!</v>
      </c>
      <c r="AD12" s="10" t="e">
        <f>SUM(T12:AB12)</f>
        <v>#DIV/0!</v>
      </c>
      <c r="AE12" s="9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91" ht="18" customHeight="1" x14ac:dyDescent="0.35">
      <c r="A13" s="3"/>
      <c r="B13" s="11">
        <v>6</v>
      </c>
      <c r="C13" s="55" t="s">
        <v>630</v>
      </c>
      <c r="D13" s="56" t="s">
        <v>2</v>
      </c>
      <c r="E13" s="57" t="s">
        <v>631</v>
      </c>
      <c r="F13" s="58" t="s">
        <v>632</v>
      </c>
      <c r="G13" s="75"/>
      <c r="H13" s="43" t="str">
        <f t="shared" si="0"/>
        <v>-</v>
      </c>
      <c r="I13" s="35"/>
      <c r="J13" s="36"/>
      <c r="K13" s="35"/>
      <c r="L13" s="36"/>
      <c r="M13" s="3"/>
      <c r="N13" s="3"/>
      <c r="O13" s="3"/>
      <c r="P13" s="34"/>
      <c r="Q13" s="9" t="str">
        <f t="shared" si="1"/>
        <v>ชาย</v>
      </c>
      <c r="R13" s="9"/>
      <c r="S13" s="9"/>
      <c r="T13" s="146" t="s">
        <v>88</v>
      </c>
      <c r="U13" s="146"/>
      <c r="V13" s="146"/>
      <c r="W13" s="147" t="s">
        <v>89</v>
      </c>
      <c r="X13" s="147"/>
      <c r="Y13" s="147"/>
      <c r="Z13" s="148" t="s">
        <v>90</v>
      </c>
      <c r="AA13" s="148"/>
      <c r="AB13" s="148"/>
      <c r="AC13" s="148"/>
      <c r="AD13" s="9"/>
      <c r="AE13" s="9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91" ht="18" customHeight="1" x14ac:dyDescent="0.35">
      <c r="A14" s="3"/>
      <c r="B14" s="11">
        <v>7</v>
      </c>
      <c r="C14" s="55" t="s">
        <v>633</v>
      </c>
      <c r="D14" s="56" t="s">
        <v>2</v>
      </c>
      <c r="E14" s="57" t="s">
        <v>634</v>
      </c>
      <c r="F14" s="58" t="s">
        <v>321</v>
      </c>
      <c r="G14" s="75"/>
      <c r="H14" s="43" t="str">
        <f t="shared" si="0"/>
        <v>-</v>
      </c>
      <c r="I14" s="35"/>
      <c r="J14" s="136" t="s">
        <v>8</v>
      </c>
      <c r="K14" s="136" t="s">
        <v>9</v>
      </c>
      <c r="L14" s="138" t="s">
        <v>10</v>
      </c>
      <c r="M14" s="50" t="s">
        <v>11</v>
      </c>
      <c r="N14" s="49"/>
      <c r="O14" s="49"/>
      <c r="P14" s="34"/>
      <c r="Q14" s="9" t="str">
        <f t="shared" si="1"/>
        <v>ชาย</v>
      </c>
      <c r="R14" s="9"/>
      <c r="S14" s="10" t="s">
        <v>22</v>
      </c>
      <c r="T14" s="169">
        <f>T11+U11+V11</f>
        <v>0</v>
      </c>
      <c r="U14" s="170"/>
      <c r="V14" s="170"/>
      <c r="W14" s="171">
        <f>W11+X11+Y11</f>
        <v>0</v>
      </c>
      <c r="X14" s="172"/>
      <c r="Y14" s="172"/>
      <c r="Z14" s="173">
        <f>Z11+AA11+AB11+AC11</f>
        <v>0</v>
      </c>
      <c r="AA14" s="173"/>
      <c r="AB14" s="173"/>
      <c r="AC14" s="173"/>
      <c r="AD14" s="9"/>
      <c r="AE14" s="9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91" ht="18" customHeight="1" x14ac:dyDescent="0.35">
      <c r="A15" s="3"/>
      <c r="B15" s="11">
        <v>8</v>
      </c>
      <c r="C15" s="55" t="s">
        <v>635</v>
      </c>
      <c r="D15" s="56" t="s">
        <v>2</v>
      </c>
      <c r="E15" s="57" t="s">
        <v>636</v>
      </c>
      <c r="F15" s="58" t="s">
        <v>354</v>
      </c>
      <c r="G15" s="75"/>
      <c r="H15" s="43" t="str">
        <f t="shared" si="0"/>
        <v>-</v>
      </c>
      <c r="I15" s="35"/>
      <c r="J15" s="137"/>
      <c r="K15" s="137"/>
      <c r="L15" s="139"/>
      <c r="M15" s="51" t="s">
        <v>12</v>
      </c>
      <c r="N15" s="49"/>
      <c r="O15" s="49"/>
      <c r="P15" s="34"/>
      <c r="Q15" s="9" t="str">
        <f t="shared" si="1"/>
        <v>ชาย</v>
      </c>
      <c r="R15" s="9"/>
      <c r="S15" s="10" t="s">
        <v>91</v>
      </c>
      <c r="T15" s="174" t="e">
        <f>T12+U12+V12</f>
        <v>#DIV/0!</v>
      </c>
      <c r="U15" s="146"/>
      <c r="V15" s="146"/>
      <c r="W15" s="175" t="e">
        <f>W12+X12+Y12</f>
        <v>#DIV/0!</v>
      </c>
      <c r="X15" s="147"/>
      <c r="Y15" s="147"/>
      <c r="Z15" s="176" t="e">
        <f>Z12+AA12+AB12+AC12</f>
        <v>#DIV/0!</v>
      </c>
      <c r="AA15" s="148"/>
      <c r="AB15" s="148"/>
      <c r="AC15" s="148"/>
      <c r="AD15" s="93"/>
      <c r="AE15" s="9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91" ht="18" customHeight="1" x14ac:dyDescent="0.35">
      <c r="A16" s="3"/>
      <c r="B16" s="11">
        <v>9</v>
      </c>
      <c r="C16" s="55" t="s">
        <v>637</v>
      </c>
      <c r="D16" s="56" t="s">
        <v>2</v>
      </c>
      <c r="E16" s="57" t="s">
        <v>638</v>
      </c>
      <c r="F16" s="58" t="s">
        <v>5</v>
      </c>
      <c r="G16" s="75"/>
      <c r="H16" s="43" t="str">
        <f t="shared" si="0"/>
        <v>-</v>
      </c>
      <c r="I16" s="35"/>
      <c r="J16" s="52">
        <v>4</v>
      </c>
      <c r="K16" s="11">
        <f>T9</f>
        <v>0</v>
      </c>
      <c r="L16" s="10">
        <f>T10</f>
        <v>0</v>
      </c>
      <c r="M16" s="125">
        <f>L18+L17+L16+K16+K17+K18</f>
        <v>0</v>
      </c>
      <c r="N16" s="3"/>
      <c r="O16" s="3"/>
      <c r="P16" s="34"/>
      <c r="Q16" s="9" t="str">
        <f t="shared" si="1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8" customHeight="1" x14ac:dyDescent="0.35">
      <c r="A17" s="3"/>
      <c r="B17" s="11">
        <v>10</v>
      </c>
      <c r="C17" s="55" t="s">
        <v>639</v>
      </c>
      <c r="D17" s="56" t="s">
        <v>3</v>
      </c>
      <c r="E17" s="57" t="s">
        <v>179</v>
      </c>
      <c r="F17" s="58" t="s">
        <v>174</v>
      </c>
      <c r="G17" s="75"/>
      <c r="H17" s="43" t="str">
        <f t="shared" si="0"/>
        <v>-</v>
      </c>
      <c r="I17" s="35"/>
      <c r="J17" s="52">
        <v>3.5</v>
      </c>
      <c r="K17" s="11">
        <f>U9</f>
        <v>0</v>
      </c>
      <c r="L17" s="10">
        <f>U10</f>
        <v>0</v>
      </c>
      <c r="M17" s="126"/>
      <c r="N17" s="3"/>
      <c r="O17" s="3"/>
      <c r="P17" s="34"/>
      <c r="Q17" s="9" t="str">
        <f t="shared" si="1"/>
        <v>หญิง</v>
      </c>
      <c r="R17" s="9"/>
      <c r="S17" s="154" t="s">
        <v>92</v>
      </c>
      <c r="T17" s="154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8" customHeight="1" x14ac:dyDescent="0.35">
      <c r="A18" s="3"/>
      <c r="B18" s="11">
        <v>11</v>
      </c>
      <c r="C18" s="55" t="s">
        <v>640</v>
      </c>
      <c r="D18" s="56" t="s">
        <v>3</v>
      </c>
      <c r="E18" s="57" t="s">
        <v>641</v>
      </c>
      <c r="F18" s="58" t="s">
        <v>642</v>
      </c>
      <c r="G18" s="75"/>
      <c r="H18" s="43" t="str">
        <f t="shared" si="0"/>
        <v>-</v>
      </c>
      <c r="I18" s="35"/>
      <c r="J18" s="52">
        <v>3</v>
      </c>
      <c r="K18" s="11">
        <f>V9</f>
        <v>0</v>
      </c>
      <c r="L18" s="10">
        <f>V10</f>
        <v>0</v>
      </c>
      <c r="M18" s="127"/>
      <c r="N18" s="3"/>
      <c r="O18" s="3"/>
      <c r="P18" s="34"/>
      <c r="Q18" s="9" t="str">
        <f t="shared" si="1"/>
        <v>หญิง</v>
      </c>
      <c r="R18" s="9"/>
      <c r="S18" s="156" t="s">
        <v>39</v>
      </c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9"/>
      <c r="AE18" s="9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8" customHeight="1" x14ac:dyDescent="0.35">
      <c r="A19" s="3"/>
      <c r="B19" s="11">
        <v>12</v>
      </c>
      <c r="C19" s="55" t="s">
        <v>643</v>
      </c>
      <c r="D19" s="56" t="s">
        <v>3</v>
      </c>
      <c r="E19" s="57" t="s">
        <v>644</v>
      </c>
      <c r="F19" s="58" t="s">
        <v>645</v>
      </c>
      <c r="G19" s="75"/>
      <c r="H19" s="43" t="str">
        <f t="shared" si="0"/>
        <v>-</v>
      </c>
      <c r="I19" s="35"/>
      <c r="J19" s="54">
        <v>2.5</v>
      </c>
      <c r="K19" s="11">
        <f>W9</f>
        <v>0</v>
      </c>
      <c r="L19" s="10">
        <f>W10</f>
        <v>0</v>
      </c>
      <c r="M19" s="125">
        <f>L22+K22+L21+K20+K19+L19+L20+K21</f>
        <v>0</v>
      </c>
      <c r="N19" s="3"/>
      <c r="O19" s="3"/>
      <c r="P19" s="34"/>
      <c r="Q19" s="9" t="str">
        <f t="shared" si="1"/>
        <v>หญิง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13</v>
      </c>
      <c r="AC19" s="10" t="s">
        <v>19</v>
      </c>
      <c r="AD19" s="9"/>
      <c r="AE19" s="9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8" customHeight="1" x14ac:dyDescent="0.35">
      <c r="A20" s="3"/>
      <c r="B20" s="11">
        <v>13</v>
      </c>
      <c r="C20" s="55" t="s">
        <v>646</v>
      </c>
      <c r="D20" s="56" t="s">
        <v>3</v>
      </c>
      <c r="E20" s="57" t="s">
        <v>647</v>
      </c>
      <c r="F20" s="58" t="s">
        <v>316</v>
      </c>
      <c r="G20" s="75"/>
      <c r="H20" s="43" t="str">
        <f t="shared" si="0"/>
        <v>-</v>
      </c>
      <c r="I20" s="35"/>
      <c r="J20" s="54">
        <v>2</v>
      </c>
      <c r="K20" s="11">
        <f>X9</f>
        <v>0</v>
      </c>
      <c r="L20" s="10">
        <f>X10</f>
        <v>0</v>
      </c>
      <c r="M20" s="126"/>
      <c r="N20" s="3"/>
      <c r="O20" s="3"/>
      <c r="P20" s="34"/>
      <c r="Q20" s="9" t="str">
        <f t="shared" si="1"/>
        <v>หญิง</v>
      </c>
      <c r="R20" s="9"/>
      <c r="S20" s="10" t="s">
        <v>93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9"/>
      <c r="AE20" s="9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8" customHeight="1" x14ac:dyDescent="0.35">
      <c r="A21" s="3"/>
      <c r="B21" s="11">
        <v>14</v>
      </c>
      <c r="C21" s="55" t="s">
        <v>648</v>
      </c>
      <c r="D21" s="56" t="s">
        <v>3</v>
      </c>
      <c r="E21" s="57" t="s">
        <v>649</v>
      </c>
      <c r="F21" s="58" t="s">
        <v>650</v>
      </c>
      <c r="G21" s="75"/>
      <c r="H21" s="43" t="str">
        <f t="shared" si="0"/>
        <v>-</v>
      </c>
      <c r="I21" s="35"/>
      <c r="J21" s="54">
        <v>1.5</v>
      </c>
      <c r="K21" s="11">
        <f>Y9</f>
        <v>0</v>
      </c>
      <c r="L21" s="10">
        <f>Y10</f>
        <v>0</v>
      </c>
      <c r="M21" s="126"/>
      <c r="N21" s="3"/>
      <c r="O21" s="3"/>
      <c r="P21" s="34"/>
      <c r="Q21" s="9" t="str">
        <f t="shared" si="1"/>
        <v>หญิง</v>
      </c>
      <c r="R21" s="9"/>
      <c r="S21" s="10" t="s">
        <v>91</v>
      </c>
      <c r="T21" s="41" t="e">
        <f>T12</f>
        <v>#DIV/0!</v>
      </c>
      <c r="U21" s="41" t="e">
        <f t="shared" si="3"/>
        <v>#DIV/0!</v>
      </c>
      <c r="V21" s="41" t="e">
        <f t="shared" si="3"/>
        <v>#DIV/0!</v>
      </c>
      <c r="W21" s="41" t="e">
        <f t="shared" si="3"/>
        <v>#DIV/0!</v>
      </c>
      <c r="X21" s="41" t="e">
        <f t="shared" si="3"/>
        <v>#DIV/0!</v>
      </c>
      <c r="Y21" s="41" t="e">
        <f t="shared" si="3"/>
        <v>#DIV/0!</v>
      </c>
      <c r="Z21" s="41" t="e">
        <f t="shared" si="3"/>
        <v>#DIV/0!</v>
      </c>
      <c r="AA21" s="41" t="e">
        <f t="shared" si="3"/>
        <v>#DIV/0!</v>
      </c>
      <c r="AB21" s="41" t="e">
        <f t="shared" si="3"/>
        <v>#DIV/0!</v>
      </c>
      <c r="AC21" s="41" t="e">
        <f t="shared" si="3"/>
        <v>#DIV/0!</v>
      </c>
      <c r="AD21" s="9"/>
      <c r="AE21" s="9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8" customHeight="1" x14ac:dyDescent="0.35">
      <c r="A22" s="3"/>
      <c r="B22" s="11">
        <v>15</v>
      </c>
      <c r="C22" s="55" t="s">
        <v>651</v>
      </c>
      <c r="D22" s="56" t="s">
        <v>3</v>
      </c>
      <c r="E22" s="57" t="s">
        <v>649</v>
      </c>
      <c r="F22" s="58" t="s">
        <v>395</v>
      </c>
      <c r="G22" s="75"/>
      <c r="H22" s="43" t="str">
        <f t="shared" si="0"/>
        <v>-</v>
      </c>
      <c r="I22" s="35"/>
      <c r="J22" s="54">
        <v>1</v>
      </c>
      <c r="K22" s="11">
        <f>Z9</f>
        <v>0</v>
      </c>
      <c r="L22" s="10">
        <f>Z10</f>
        <v>0</v>
      </c>
      <c r="M22" s="127"/>
      <c r="N22" s="3"/>
      <c r="O22" s="3"/>
      <c r="P22" s="34"/>
      <c r="Q22" s="9" t="str">
        <f t="shared" si="1"/>
        <v>หญิง</v>
      </c>
      <c r="R22" s="9"/>
      <c r="S22" s="94" t="s">
        <v>94</v>
      </c>
      <c r="T22" s="177" t="e">
        <f>T15</f>
        <v>#DIV/0!</v>
      </c>
      <c r="U22" s="178"/>
      <c r="V22" s="178"/>
      <c r="W22" s="42"/>
      <c r="X22" s="42"/>
      <c r="Y22" s="42"/>
      <c r="Z22" s="42"/>
      <c r="AA22" s="42"/>
      <c r="AB22" s="42"/>
      <c r="AC22" s="42"/>
      <c r="AD22" s="9"/>
      <c r="AE22" s="9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8" customHeight="1" x14ac:dyDescent="0.35">
      <c r="A23" s="3"/>
      <c r="B23" s="11">
        <v>16</v>
      </c>
      <c r="C23" s="55" t="s">
        <v>652</v>
      </c>
      <c r="D23" s="56" t="s">
        <v>3</v>
      </c>
      <c r="E23" s="57" t="s">
        <v>653</v>
      </c>
      <c r="F23" s="58" t="s">
        <v>654</v>
      </c>
      <c r="G23" s="75"/>
      <c r="H23" s="43" t="str">
        <f t="shared" si="0"/>
        <v>-</v>
      </c>
      <c r="I23" s="35"/>
      <c r="J23" s="54">
        <v>0</v>
      </c>
      <c r="K23" s="11">
        <f>AA9</f>
        <v>0</v>
      </c>
      <c r="L23" s="10">
        <f>AA10</f>
        <v>0</v>
      </c>
      <c r="M23" s="125">
        <f>L25+K24+K23+L23+L24+K25</f>
        <v>0</v>
      </c>
      <c r="N23" s="3"/>
      <c r="O23" s="3"/>
      <c r="P23" s="34"/>
      <c r="Q23" s="9" t="str">
        <f t="shared" si="1"/>
        <v>หญิง</v>
      </c>
      <c r="R23" s="9"/>
      <c r="S23" s="165" t="s">
        <v>36</v>
      </c>
      <c r="T23" s="165"/>
      <c r="U23" s="179" t="e">
        <f>AF10</f>
        <v>#DIV/0!</v>
      </c>
      <c r="V23" s="165"/>
      <c r="W23" s="166" t="s">
        <v>95</v>
      </c>
      <c r="X23" s="167"/>
      <c r="Y23" s="168"/>
      <c r="Z23" s="180" t="e">
        <f>AF9</f>
        <v>#DIV/0!</v>
      </c>
      <c r="AA23" s="181"/>
      <c r="AB23" s="181"/>
      <c r="AC23" s="181"/>
      <c r="AD23" s="9"/>
      <c r="AE23" s="9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8" customHeight="1" x14ac:dyDescent="0.35">
      <c r="A24" s="3"/>
      <c r="B24" s="11">
        <v>17</v>
      </c>
      <c r="C24" s="55" t="s">
        <v>655</v>
      </c>
      <c r="D24" s="56" t="s">
        <v>3</v>
      </c>
      <c r="E24" s="57" t="s">
        <v>656</v>
      </c>
      <c r="F24" s="58" t="s">
        <v>657</v>
      </c>
      <c r="G24" s="75"/>
      <c r="H24" s="43" t="str">
        <f t="shared" si="0"/>
        <v>-</v>
      </c>
      <c r="I24" s="35"/>
      <c r="J24" s="52" t="s">
        <v>13</v>
      </c>
      <c r="K24" s="11">
        <f>AB9</f>
        <v>0</v>
      </c>
      <c r="L24" s="10">
        <f>AB10</f>
        <v>0</v>
      </c>
      <c r="M24" s="126"/>
      <c r="N24" s="3"/>
      <c r="O24" s="3"/>
      <c r="P24" s="34"/>
      <c r="Q24" s="9" t="str">
        <f t="shared" si="1"/>
        <v>หญิง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8" customHeight="1" x14ac:dyDescent="0.35">
      <c r="A25" s="3"/>
      <c r="B25" s="11">
        <v>18</v>
      </c>
      <c r="C25" s="55" t="s">
        <v>658</v>
      </c>
      <c r="D25" s="56" t="s">
        <v>3</v>
      </c>
      <c r="E25" s="57" t="s">
        <v>659</v>
      </c>
      <c r="F25" s="58" t="s">
        <v>660</v>
      </c>
      <c r="G25" s="75"/>
      <c r="H25" s="43" t="str">
        <f t="shared" si="0"/>
        <v>-</v>
      </c>
      <c r="I25" s="35"/>
      <c r="J25" s="52" t="s">
        <v>14</v>
      </c>
      <c r="K25" s="11">
        <f>AC9</f>
        <v>0</v>
      </c>
      <c r="L25" s="10">
        <f>AC10</f>
        <v>0</v>
      </c>
      <c r="M25" s="127"/>
      <c r="N25" s="3"/>
      <c r="O25" s="3"/>
      <c r="P25" s="34"/>
      <c r="Q25" s="9" t="str">
        <f t="shared" si="1"/>
        <v>หญิง</v>
      </c>
      <c r="R25" s="9"/>
      <c r="S25" s="110" t="s">
        <v>109</v>
      </c>
      <c r="T25" s="110" t="s">
        <v>212</v>
      </c>
      <c r="U25" s="110" t="s">
        <v>91</v>
      </c>
      <c r="V25" s="110" t="s">
        <v>213</v>
      </c>
      <c r="W25" s="110" t="s">
        <v>91</v>
      </c>
      <c r="X25" s="110" t="s">
        <v>18</v>
      </c>
      <c r="Y25" s="9"/>
      <c r="Z25" s="9"/>
      <c r="AA25" s="9"/>
      <c r="AB25" s="9"/>
      <c r="AC25" s="9"/>
      <c r="AD25" s="9"/>
      <c r="AE25" s="9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8" customHeight="1" x14ac:dyDescent="0.35">
      <c r="A26" s="3"/>
      <c r="B26" s="11">
        <v>19</v>
      </c>
      <c r="C26" s="55" t="s">
        <v>661</v>
      </c>
      <c r="D26" s="56" t="s">
        <v>3</v>
      </c>
      <c r="E26" s="57" t="s">
        <v>662</v>
      </c>
      <c r="F26" s="58" t="s">
        <v>663</v>
      </c>
      <c r="G26" s="75"/>
      <c r="H26" s="43" t="str">
        <f t="shared" si="0"/>
        <v>-</v>
      </c>
      <c r="I26" s="35"/>
      <c r="J26" s="52" t="s">
        <v>222</v>
      </c>
      <c r="K26" s="11">
        <f>T26</f>
        <v>0</v>
      </c>
      <c r="L26" s="112">
        <f>T27</f>
        <v>0</v>
      </c>
      <c r="M26" s="109">
        <f>T28</f>
        <v>0</v>
      </c>
      <c r="N26" s="3"/>
      <c r="O26" s="3"/>
      <c r="P26" s="34"/>
      <c r="Q26" s="9" t="str">
        <f t="shared" si="1"/>
        <v>หญิง</v>
      </c>
      <c r="R26" s="9"/>
      <c r="S26" s="109" t="s">
        <v>9</v>
      </c>
      <c r="T26" s="109">
        <f>COUNTIFS($Q$8:$Q$59,"ชาย",$H$8:$H$59,"ผ")</f>
        <v>0</v>
      </c>
      <c r="U26" s="109" t="e">
        <f>(T26*100)/X26</f>
        <v>#DIV/0!</v>
      </c>
      <c r="V26" s="109">
        <f>COUNTIFS($Q$8:$Q$59,"ชาย",$H$8:$H$59,"มผ")</f>
        <v>0</v>
      </c>
      <c r="W26" s="109" t="e">
        <f>(V26*100)/X26</f>
        <v>#DIV/0!</v>
      </c>
      <c r="X26" s="109">
        <f>T26+V26</f>
        <v>0</v>
      </c>
      <c r="Y26" s="9"/>
      <c r="Z26" s="9"/>
      <c r="AA26" s="9"/>
      <c r="AB26" s="9"/>
      <c r="AC26" s="9"/>
      <c r="AD26" s="9"/>
      <c r="AE26" s="9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8" customHeight="1" x14ac:dyDescent="0.35">
      <c r="A27" s="3"/>
      <c r="B27" s="11">
        <v>20</v>
      </c>
      <c r="C27" s="55" t="s">
        <v>664</v>
      </c>
      <c r="D27" s="56" t="s">
        <v>3</v>
      </c>
      <c r="E27" s="57" t="s">
        <v>496</v>
      </c>
      <c r="F27" s="58" t="s">
        <v>665</v>
      </c>
      <c r="G27" s="75"/>
      <c r="H27" s="43" t="str">
        <f t="shared" si="0"/>
        <v>-</v>
      </c>
      <c r="I27" s="35"/>
      <c r="J27" s="52" t="s">
        <v>221</v>
      </c>
      <c r="K27" s="11">
        <f>V26</f>
        <v>0</v>
      </c>
      <c r="L27" s="112">
        <f>V27</f>
        <v>0</v>
      </c>
      <c r="M27" s="109">
        <f>V28</f>
        <v>0</v>
      </c>
      <c r="N27" s="3"/>
      <c r="O27" s="3"/>
      <c r="P27" s="34"/>
      <c r="Q27" s="9" t="str">
        <f t="shared" si="1"/>
        <v>หญิง</v>
      </c>
      <c r="R27" s="9"/>
      <c r="S27" s="109" t="s">
        <v>10</v>
      </c>
      <c r="T27" s="109">
        <f>COUNTIFS($Q$8:$Q$59,"หญิง",$H$8:$H$59,"ผ")</f>
        <v>0</v>
      </c>
      <c r="U27" s="109" t="e">
        <f>(T27*100)/X27</f>
        <v>#DIV/0!</v>
      </c>
      <c r="V27" s="109">
        <f>COUNTIFS($Q$8:$Q$59,"หญิง",$H$8:$H$59,"มผ")</f>
        <v>0</v>
      </c>
      <c r="W27" s="109" t="e">
        <f>(V27*100)/X27</f>
        <v>#DIV/0!</v>
      </c>
      <c r="X27" s="109">
        <f>T27+V27</f>
        <v>0</v>
      </c>
      <c r="Y27" s="9"/>
      <c r="Z27" s="9"/>
      <c r="AA27" s="9"/>
      <c r="AB27" s="9"/>
      <c r="AC27" s="9"/>
      <c r="AD27" s="9"/>
      <c r="AE27" s="9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8" customHeight="1" x14ac:dyDescent="0.35">
      <c r="A28" s="3"/>
      <c r="B28" s="11">
        <v>21</v>
      </c>
      <c r="C28" s="55" t="s">
        <v>666</v>
      </c>
      <c r="D28" s="56" t="s">
        <v>3</v>
      </c>
      <c r="E28" s="57" t="s">
        <v>667</v>
      </c>
      <c r="F28" s="58" t="s">
        <v>497</v>
      </c>
      <c r="G28" s="75"/>
      <c r="H28" s="43" t="str">
        <f t="shared" si="0"/>
        <v>-</v>
      </c>
      <c r="I28" s="35"/>
      <c r="J28" s="36"/>
      <c r="L28" s="36"/>
      <c r="M28" s="3"/>
      <c r="N28" s="3"/>
      <c r="O28" s="3"/>
      <c r="P28" s="34"/>
      <c r="Q28" s="9" t="str">
        <f t="shared" si="1"/>
        <v>หญิง</v>
      </c>
      <c r="R28" s="9"/>
      <c r="S28" s="109" t="s">
        <v>18</v>
      </c>
      <c r="T28" s="109">
        <f>SUM(T26:T27)</f>
        <v>0</v>
      </c>
      <c r="U28" s="109" t="e">
        <f>(T28*100)/X28</f>
        <v>#DIV/0!</v>
      </c>
      <c r="V28" s="109">
        <f>SUM(V26:V27)</f>
        <v>0</v>
      </c>
      <c r="W28" s="109" t="e">
        <f>(V28*100)/X28</f>
        <v>#DIV/0!</v>
      </c>
      <c r="X28" s="109">
        <f>T28+V28</f>
        <v>0</v>
      </c>
      <c r="Y28" s="9"/>
      <c r="Z28" s="9"/>
      <c r="AA28" s="9"/>
      <c r="AB28" s="9"/>
      <c r="AC28" s="9"/>
      <c r="AD28" s="9"/>
      <c r="AE28" s="9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8" customHeight="1" x14ac:dyDescent="0.35">
      <c r="A29" s="3"/>
      <c r="B29" s="11">
        <v>22</v>
      </c>
      <c r="C29" s="55" t="s">
        <v>668</v>
      </c>
      <c r="D29" s="56" t="s">
        <v>3</v>
      </c>
      <c r="E29" s="57" t="s">
        <v>669</v>
      </c>
      <c r="F29" s="58" t="s">
        <v>670</v>
      </c>
      <c r="G29" s="75"/>
      <c r="H29" s="43" t="str">
        <f t="shared" si="0"/>
        <v>-</v>
      </c>
      <c r="I29" s="35"/>
      <c r="J29" s="36"/>
      <c r="K29" s="35"/>
      <c r="L29" s="36"/>
      <c r="M29" s="3"/>
      <c r="N29" s="3"/>
      <c r="O29" s="3"/>
      <c r="P29" s="34"/>
      <c r="Q29" s="9" t="str">
        <f t="shared" si="1"/>
        <v>หญิง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8" customHeight="1" x14ac:dyDescent="0.35">
      <c r="A30" s="3"/>
      <c r="B30" s="11">
        <v>23</v>
      </c>
      <c r="C30" s="55" t="s">
        <v>671</v>
      </c>
      <c r="D30" s="56" t="s">
        <v>3</v>
      </c>
      <c r="E30" s="57" t="s">
        <v>307</v>
      </c>
      <c r="F30" s="58" t="s">
        <v>672</v>
      </c>
      <c r="G30" s="75"/>
      <c r="H30" s="43" t="str">
        <f t="shared" si="0"/>
        <v>-</v>
      </c>
      <c r="I30" s="35"/>
      <c r="J30" s="36"/>
      <c r="K30" s="71" t="str">
        <f>กรอกข้อมูล!C5</f>
        <v>(นางสาววิภาวรรณ  ขันพระแสง)</v>
      </c>
      <c r="L30" s="36"/>
      <c r="M30" s="3"/>
      <c r="N30" s="3"/>
      <c r="O30" s="3"/>
      <c r="P30" s="34"/>
      <c r="Q30" s="9" t="str">
        <f t="shared" si="1"/>
        <v>หญิง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8" customHeight="1" x14ac:dyDescent="0.35">
      <c r="A31" s="3"/>
      <c r="B31" s="11">
        <v>24</v>
      </c>
      <c r="C31" s="55" t="s">
        <v>673</v>
      </c>
      <c r="D31" s="56" t="s">
        <v>3</v>
      </c>
      <c r="E31" s="57" t="s">
        <v>674</v>
      </c>
      <c r="F31" s="58" t="s">
        <v>675</v>
      </c>
      <c r="G31" s="75"/>
      <c r="H31" s="43" t="str">
        <f t="shared" si="0"/>
        <v>-</v>
      </c>
      <c r="I31" s="35"/>
      <c r="J31" s="36"/>
      <c r="K31" s="35"/>
      <c r="L31" s="36"/>
      <c r="M31" s="3"/>
      <c r="N31" s="3"/>
      <c r="O31" s="3"/>
      <c r="P31" s="34"/>
      <c r="Q31" s="9" t="str">
        <f t="shared" si="1"/>
        <v>หญิง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8" customHeight="1" x14ac:dyDescent="0.35">
      <c r="A32" s="3"/>
      <c r="B32" s="11">
        <v>25</v>
      </c>
      <c r="C32" s="55" t="s">
        <v>676</v>
      </c>
      <c r="D32" s="56" t="s">
        <v>3</v>
      </c>
      <c r="E32" s="57" t="s">
        <v>677</v>
      </c>
      <c r="F32" s="58" t="s">
        <v>678</v>
      </c>
      <c r="G32" s="75"/>
      <c r="H32" s="43" t="str">
        <f t="shared" si="0"/>
        <v>-</v>
      </c>
      <c r="I32" s="35"/>
      <c r="J32" s="36"/>
      <c r="K32" s="35"/>
      <c r="L32" s="36"/>
      <c r="M32" s="3"/>
      <c r="N32" s="3"/>
      <c r="O32" s="3"/>
      <c r="P32" s="34"/>
      <c r="Q32" s="9" t="str">
        <f t="shared" si="1"/>
        <v>หญิง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35">
      <c r="A33" s="3"/>
      <c r="B33" s="11">
        <v>26</v>
      </c>
      <c r="C33" s="55" t="s">
        <v>679</v>
      </c>
      <c r="D33" s="56" t="s">
        <v>3</v>
      </c>
      <c r="E33" s="57" t="s">
        <v>680</v>
      </c>
      <c r="F33" s="58" t="s">
        <v>550</v>
      </c>
      <c r="G33" s="75"/>
      <c r="H33" s="43" t="str">
        <f t="shared" si="0"/>
        <v>-</v>
      </c>
      <c r="I33" s="35"/>
      <c r="J33" s="36"/>
      <c r="K33" s="35"/>
      <c r="L33" s="36"/>
      <c r="M33" s="3"/>
      <c r="N33" s="3"/>
      <c r="O33" s="3"/>
      <c r="P33" s="34"/>
      <c r="Q33" s="9" t="str">
        <f t="shared" si="1"/>
        <v>หญิง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35">
      <c r="A34" s="3"/>
      <c r="B34" s="11">
        <v>27</v>
      </c>
      <c r="C34" s="55" t="s">
        <v>681</v>
      </c>
      <c r="D34" s="56" t="s">
        <v>3</v>
      </c>
      <c r="E34" s="57" t="s">
        <v>682</v>
      </c>
      <c r="F34" s="58" t="s">
        <v>683</v>
      </c>
      <c r="G34" s="75"/>
      <c r="H34" s="43" t="str">
        <f t="shared" si="0"/>
        <v>-</v>
      </c>
      <c r="I34" s="36"/>
      <c r="J34" s="36"/>
      <c r="K34" s="36"/>
      <c r="L34" s="36"/>
      <c r="M34" s="3"/>
      <c r="N34" s="3"/>
      <c r="O34" s="3"/>
      <c r="P34" s="34"/>
      <c r="Q34" s="9" t="str">
        <f t="shared" si="1"/>
        <v>หญิง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35">
      <c r="A35" s="3"/>
      <c r="B35" s="11">
        <v>28</v>
      </c>
      <c r="C35" s="55" t="s">
        <v>684</v>
      </c>
      <c r="D35" s="56" t="s">
        <v>3</v>
      </c>
      <c r="E35" s="57" t="s">
        <v>685</v>
      </c>
      <c r="F35" s="58" t="s">
        <v>181</v>
      </c>
      <c r="G35" s="75"/>
      <c r="H35" s="43" t="str">
        <f t="shared" si="0"/>
        <v>-</v>
      </c>
      <c r="I35" s="36"/>
      <c r="J35" s="36"/>
      <c r="K35" s="36"/>
      <c r="L35" s="36"/>
      <c r="M35" s="3"/>
      <c r="N35" s="3"/>
      <c r="O35" s="3"/>
      <c r="P35" s="34"/>
      <c r="Q35" s="9" t="str">
        <f t="shared" si="1"/>
        <v>หญิง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35">
      <c r="A36" s="3"/>
      <c r="B36" s="11">
        <v>29</v>
      </c>
      <c r="C36" s="55" t="s">
        <v>686</v>
      </c>
      <c r="D36" s="56" t="s">
        <v>3</v>
      </c>
      <c r="E36" s="57" t="s">
        <v>687</v>
      </c>
      <c r="F36" s="58" t="s">
        <v>170</v>
      </c>
      <c r="G36" s="75"/>
      <c r="H36" s="43" t="str">
        <f t="shared" si="0"/>
        <v>-</v>
      </c>
      <c r="I36" s="36"/>
      <c r="J36" s="36"/>
      <c r="K36" s="36"/>
      <c r="L36" s="36"/>
      <c r="M36" s="3"/>
      <c r="N36" s="3"/>
      <c r="O36" s="3"/>
      <c r="P36" s="34"/>
      <c r="Q36" s="9" t="str">
        <f t="shared" si="1"/>
        <v>หญิง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35">
      <c r="A37" s="3"/>
      <c r="B37" s="11">
        <v>30</v>
      </c>
      <c r="C37" s="59" t="s">
        <v>688</v>
      </c>
      <c r="D37" s="56" t="s">
        <v>3</v>
      </c>
      <c r="E37" s="60" t="s">
        <v>689</v>
      </c>
      <c r="F37" s="61" t="s">
        <v>690</v>
      </c>
      <c r="G37" s="75"/>
      <c r="H37" s="43" t="str">
        <f t="shared" si="0"/>
        <v>-</v>
      </c>
      <c r="I37" s="36"/>
      <c r="J37" s="36"/>
      <c r="K37" s="36"/>
      <c r="L37" s="36"/>
      <c r="M37" s="3"/>
      <c r="N37" s="3"/>
      <c r="O37" s="3"/>
      <c r="P37" s="34"/>
      <c r="Q37" s="9" t="str">
        <f t="shared" si="1"/>
        <v>หญิง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35">
      <c r="A38" s="3"/>
      <c r="B38" s="86">
        <v>31</v>
      </c>
      <c r="C38" s="55" t="s">
        <v>691</v>
      </c>
      <c r="D38" s="56" t="s">
        <v>3</v>
      </c>
      <c r="E38" s="57" t="s">
        <v>692</v>
      </c>
      <c r="F38" s="58" t="s">
        <v>693</v>
      </c>
      <c r="G38" s="75"/>
      <c r="H38" s="43" t="str">
        <f t="shared" si="0"/>
        <v>-</v>
      </c>
      <c r="I38" s="3"/>
      <c r="J38" s="3"/>
      <c r="K38" s="3"/>
      <c r="L38" s="3"/>
      <c r="M38" s="3"/>
      <c r="N38" s="3"/>
      <c r="O38" s="3"/>
      <c r="P38" s="34"/>
      <c r="Q38" s="9" t="str">
        <f t="shared" si="1"/>
        <v>หญิง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35">
      <c r="A39" s="3"/>
      <c r="B39" s="86">
        <v>32</v>
      </c>
      <c r="C39" s="59" t="s">
        <v>694</v>
      </c>
      <c r="D39" s="56" t="s">
        <v>3</v>
      </c>
      <c r="E39" s="60" t="s">
        <v>695</v>
      </c>
      <c r="F39" s="61" t="s">
        <v>696</v>
      </c>
      <c r="G39" s="75"/>
      <c r="H39" s="43" t="str">
        <f t="shared" si="0"/>
        <v>-</v>
      </c>
      <c r="I39" s="3"/>
      <c r="J39" s="3"/>
      <c r="K39" s="3"/>
      <c r="L39" s="3"/>
      <c r="M39" s="3"/>
      <c r="N39" s="3"/>
      <c r="O39" s="3"/>
      <c r="P39" s="34"/>
      <c r="Q39" s="9" t="str">
        <f t="shared" si="1"/>
        <v>หญิง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35">
      <c r="A40" s="3"/>
      <c r="B40" s="86">
        <v>33</v>
      </c>
      <c r="C40" s="55" t="s">
        <v>697</v>
      </c>
      <c r="D40" s="56" t="s">
        <v>3</v>
      </c>
      <c r="E40" s="57" t="s">
        <v>698</v>
      </c>
      <c r="F40" s="58" t="s">
        <v>699</v>
      </c>
      <c r="G40" s="75"/>
      <c r="H40" s="43" t="str">
        <f t="shared" si="0"/>
        <v>-</v>
      </c>
      <c r="I40" s="3"/>
      <c r="J40" s="3"/>
      <c r="K40" s="3"/>
      <c r="L40" s="3"/>
      <c r="M40" s="3"/>
      <c r="N40" s="3"/>
      <c r="O40" s="3"/>
      <c r="P40" s="34"/>
      <c r="Q40" s="9" t="str">
        <f t="shared" si="1"/>
        <v>หญิง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35">
      <c r="A41" s="3"/>
      <c r="B41" s="86">
        <v>34</v>
      </c>
      <c r="C41" s="59" t="s">
        <v>700</v>
      </c>
      <c r="D41" s="56" t="s">
        <v>3</v>
      </c>
      <c r="E41" s="60" t="s">
        <v>701</v>
      </c>
      <c r="F41" s="61" t="s">
        <v>702</v>
      </c>
      <c r="G41" s="75"/>
      <c r="H41" s="43" t="str">
        <f t="shared" si="0"/>
        <v>-</v>
      </c>
      <c r="I41" s="3"/>
      <c r="J41" s="3"/>
      <c r="K41" s="3"/>
      <c r="L41" s="3"/>
      <c r="M41" s="3"/>
      <c r="N41" s="3"/>
      <c r="O41" s="3"/>
      <c r="P41" s="34"/>
      <c r="Q41" s="9" t="str">
        <f t="shared" si="1"/>
        <v>หญิง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35">
      <c r="A42" s="3"/>
      <c r="B42" s="86">
        <v>35</v>
      </c>
      <c r="C42" s="55" t="s">
        <v>703</v>
      </c>
      <c r="D42" s="56" t="s">
        <v>3</v>
      </c>
      <c r="E42" s="57" t="s">
        <v>704</v>
      </c>
      <c r="F42" s="58" t="s">
        <v>705</v>
      </c>
      <c r="G42" s="75"/>
      <c r="H42" s="43" t="str">
        <f t="shared" si="0"/>
        <v>-</v>
      </c>
      <c r="I42" s="3"/>
      <c r="J42" s="3"/>
      <c r="K42" s="3"/>
      <c r="L42" s="3"/>
      <c r="M42" s="3"/>
      <c r="N42" s="3"/>
      <c r="O42" s="3"/>
      <c r="P42" s="34"/>
      <c r="Q42" s="9" t="str">
        <f t="shared" si="1"/>
        <v>หญิง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35">
      <c r="A43" s="3"/>
      <c r="B43" s="86">
        <v>36</v>
      </c>
      <c r="C43" s="59" t="s">
        <v>706</v>
      </c>
      <c r="D43" s="56" t="s">
        <v>3</v>
      </c>
      <c r="E43" s="60" t="s">
        <v>707</v>
      </c>
      <c r="F43" s="61" t="s">
        <v>527</v>
      </c>
      <c r="G43" s="75"/>
      <c r="H43" s="43" t="str">
        <f t="shared" si="0"/>
        <v>-</v>
      </c>
      <c r="I43" s="3"/>
      <c r="J43" s="3"/>
      <c r="K43" s="3"/>
      <c r="L43" s="3"/>
      <c r="M43" s="3"/>
      <c r="N43" s="3"/>
      <c r="O43" s="3"/>
      <c r="P43" s="34"/>
      <c r="Q43" s="9" t="str">
        <f t="shared" si="1"/>
        <v>หญิง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35">
      <c r="A44" s="3"/>
      <c r="B44" s="86">
        <v>37</v>
      </c>
      <c r="C44" s="55" t="s">
        <v>708</v>
      </c>
      <c r="D44" s="56" t="s">
        <v>3</v>
      </c>
      <c r="E44" s="57" t="s">
        <v>709</v>
      </c>
      <c r="F44" s="58" t="s">
        <v>710</v>
      </c>
      <c r="G44" s="75"/>
      <c r="H44" s="43" t="str">
        <f t="shared" si="0"/>
        <v>-</v>
      </c>
      <c r="I44" s="3"/>
      <c r="J44" s="3"/>
      <c r="K44" s="3"/>
      <c r="L44" s="3"/>
      <c r="M44" s="3"/>
      <c r="N44" s="3"/>
      <c r="O44" s="3"/>
      <c r="P44" s="34"/>
      <c r="Q44" s="9" t="str">
        <f t="shared" si="1"/>
        <v>หญิง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35">
      <c r="A45" s="3"/>
      <c r="B45" s="86">
        <v>38</v>
      </c>
      <c r="C45" s="59" t="s">
        <v>182</v>
      </c>
      <c r="D45" s="56" t="s">
        <v>3</v>
      </c>
      <c r="E45" s="60" t="s">
        <v>183</v>
      </c>
      <c r="F45" s="61" t="s">
        <v>184</v>
      </c>
      <c r="G45" s="75"/>
      <c r="H45" s="43" t="str">
        <f t="shared" si="0"/>
        <v>-</v>
      </c>
      <c r="I45" s="3"/>
      <c r="J45" s="3"/>
      <c r="K45" s="3"/>
      <c r="L45" s="3"/>
      <c r="M45" s="3"/>
      <c r="N45" s="3"/>
      <c r="O45" s="3"/>
      <c r="P45" s="34"/>
      <c r="Q45" s="9" t="str">
        <f t="shared" si="1"/>
        <v>หญิง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35">
      <c r="A46" s="3"/>
      <c r="B46" s="86">
        <v>39</v>
      </c>
      <c r="C46" s="59" t="s">
        <v>185</v>
      </c>
      <c r="D46" s="56" t="s">
        <v>3</v>
      </c>
      <c r="E46" s="60" t="s">
        <v>186</v>
      </c>
      <c r="F46" s="61" t="s">
        <v>187</v>
      </c>
      <c r="G46" s="75"/>
      <c r="H46" s="43" t="str">
        <f t="shared" si="0"/>
        <v>-</v>
      </c>
      <c r="I46" s="3"/>
      <c r="J46" s="3"/>
      <c r="K46" s="3"/>
      <c r="L46" s="3"/>
      <c r="M46" s="3"/>
      <c r="N46" s="3"/>
      <c r="O46" s="3"/>
      <c r="P46" s="34"/>
      <c r="Q46" s="9" t="str">
        <f t="shared" si="1"/>
        <v>หญิง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35">
      <c r="A47" s="3"/>
      <c r="B47" s="86">
        <v>40</v>
      </c>
      <c r="C47" s="59"/>
      <c r="D47" s="56"/>
      <c r="E47" s="60"/>
      <c r="F47" s="61"/>
      <c r="G47" s="75"/>
      <c r="H47" s="43" t="str">
        <f t="shared" si="0"/>
        <v>-</v>
      </c>
      <c r="I47" s="3"/>
      <c r="J47" s="3"/>
      <c r="K47" s="3"/>
      <c r="L47" s="3"/>
      <c r="M47" s="3"/>
      <c r="N47" s="3"/>
      <c r="O47" s="3"/>
      <c r="P47" s="34"/>
      <c r="Q47" s="9" t="b">
        <f t="shared" si="1"/>
        <v>0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35">
      <c r="A48" s="3"/>
      <c r="B48" s="86">
        <v>41</v>
      </c>
      <c r="C48" s="59"/>
      <c r="D48" s="56"/>
      <c r="E48" s="60"/>
      <c r="F48" s="61"/>
      <c r="G48" s="75"/>
      <c r="H48" s="43" t="str">
        <f t="shared" si="0"/>
        <v>-</v>
      </c>
      <c r="I48" s="3"/>
      <c r="J48" s="3"/>
      <c r="K48" s="3"/>
      <c r="L48" s="3"/>
      <c r="M48" s="3"/>
      <c r="N48" s="3"/>
      <c r="O48" s="3"/>
      <c r="P48" s="34"/>
      <c r="Q48" s="9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 x14ac:dyDescent="0.35">
      <c r="A49" s="3"/>
      <c r="B49" s="109">
        <v>42</v>
      </c>
      <c r="C49" s="59"/>
      <c r="D49" s="56"/>
      <c r="E49" s="60"/>
      <c r="F49" s="61"/>
      <c r="G49" s="75"/>
      <c r="H49" s="43" t="str">
        <f t="shared" ref="H49:H52" si="5">IF(P49="มส","มส",IF(P49="ร","ร",IF(P49="ผ","ผ",IF(P49="มผ","มผ",IF(G49&lt;=0,"-",IF(G49&lt;=49,"0",IF(G49&lt;=54,"1",IF(G49&lt;=59,"1.5",IF(G49&lt;=64,"2",IF(G49&lt;=69,"2.5",IF(G49&lt;=74,"3",IF(G49&lt;=79,"3.5",IF(G49&lt;=100,"4")))))))))))))</f>
        <v>-</v>
      </c>
      <c r="I49" s="3"/>
      <c r="J49" s="3"/>
      <c r="K49" s="3"/>
      <c r="L49" s="3"/>
      <c r="M49" s="3"/>
      <c r="N49" s="3"/>
      <c r="O49" s="3"/>
      <c r="P49" s="34"/>
      <c r="Q49" s="9" t="b">
        <f t="shared" ref="Q49:Q52" si="6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 x14ac:dyDescent="0.35">
      <c r="A50" s="3"/>
      <c r="B50" s="109">
        <v>43</v>
      </c>
      <c r="C50" s="59"/>
      <c r="D50" s="56"/>
      <c r="E50" s="60"/>
      <c r="F50" s="61"/>
      <c r="G50" s="75"/>
      <c r="H50" s="43" t="str">
        <f t="shared" si="5"/>
        <v>-</v>
      </c>
      <c r="I50" s="3"/>
      <c r="J50" s="3"/>
      <c r="K50" s="3"/>
      <c r="L50" s="3"/>
      <c r="M50" s="3"/>
      <c r="N50" s="3"/>
      <c r="O50" s="3"/>
      <c r="P50" s="34"/>
      <c r="Q50" s="9" t="b">
        <f t="shared" si="6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 x14ac:dyDescent="0.35">
      <c r="A51" s="3"/>
      <c r="B51" s="109">
        <v>44</v>
      </c>
      <c r="C51" s="59"/>
      <c r="D51" s="56"/>
      <c r="E51" s="60"/>
      <c r="F51" s="61"/>
      <c r="G51" s="75"/>
      <c r="H51" s="43" t="str">
        <f t="shared" si="5"/>
        <v>-</v>
      </c>
      <c r="I51" s="3"/>
      <c r="J51" s="3"/>
      <c r="K51" s="3"/>
      <c r="L51" s="3"/>
      <c r="M51" s="3"/>
      <c r="N51" s="3"/>
      <c r="O51" s="3"/>
      <c r="P51" s="34"/>
      <c r="Q51" s="9" t="b">
        <f t="shared" si="6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 x14ac:dyDescent="0.35">
      <c r="A52" s="3"/>
      <c r="B52" s="109">
        <v>45</v>
      </c>
      <c r="C52" s="59"/>
      <c r="D52" s="56"/>
      <c r="E52" s="60"/>
      <c r="F52" s="61"/>
      <c r="G52" s="75"/>
      <c r="H52" s="43" t="str">
        <f t="shared" si="5"/>
        <v>-</v>
      </c>
      <c r="I52" s="3"/>
      <c r="J52" s="3"/>
      <c r="K52" s="3"/>
      <c r="L52" s="3"/>
      <c r="M52" s="3"/>
      <c r="N52" s="3"/>
      <c r="O52" s="3"/>
      <c r="P52" s="34"/>
      <c r="Q52" s="9" t="b">
        <f t="shared" si="6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">
      <c r="A67" s="3"/>
      <c r="B67" s="3"/>
      <c r="C67" s="3" t="s">
        <v>13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">
      <c r="A68" s="3"/>
      <c r="B68" s="3"/>
      <c r="C68" s="3" t="s">
        <v>19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">
      <c r="A69" s="3"/>
      <c r="B69" s="3"/>
      <c r="C69" s="3" t="s">
        <v>212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">
      <c r="A70" s="3"/>
      <c r="B70" s="3"/>
      <c r="C70" s="3" t="s">
        <v>213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42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42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42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42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42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42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42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42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42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x14ac:dyDescent="0.2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x14ac:dyDescent="0.2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x14ac:dyDescent="0.2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x14ac:dyDescent="0.2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x14ac:dyDescent="0.2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x14ac:dyDescent="0.2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x14ac:dyDescent="0.2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x14ac:dyDescent="0.2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x14ac:dyDescent="0.2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x14ac:dyDescent="0.2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x14ac:dyDescent="0.2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x14ac:dyDescent="0.2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x14ac:dyDescent="0.2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7:17" x14ac:dyDescent="0.2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7:17" x14ac:dyDescent="0.2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7:17" x14ac:dyDescent="0.2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7:17" x14ac:dyDescent="0.2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7:17" x14ac:dyDescent="0.2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7:17" x14ac:dyDescent="0.2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7:17" x14ac:dyDescent="0.2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7:17" x14ac:dyDescent="0.2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7:17" x14ac:dyDescent="0.2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7:17" x14ac:dyDescent="0.2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7:17" x14ac:dyDescent="0.2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7:17" x14ac:dyDescent="0.2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7:17" x14ac:dyDescent="0.2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7:17" x14ac:dyDescent="0.2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7:17" x14ac:dyDescent="0.2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7:17" x14ac:dyDescent="0.2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7:17" x14ac:dyDescent="0.2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7:17" x14ac:dyDescent="0.2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7:17" x14ac:dyDescent="0.2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7:17" x14ac:dyDescent="0.2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7:17" x14ac:dyDescent="0.2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7:17" x14ac:dyDescent="0.2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7:17" x14ac:dyDescent="0.2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7:17" x14ac:dyDescent="0.2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7:17" x14ac:dyDescent="0.2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7:17" x14ac:dyDescent="0.2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7:17" x14ac:dyDescent="0.2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7:17" x14ac:dyDescent="0.2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7:17" x14ac:dyDescent="0.2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7:17" x14ac:dyDescent="0.2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7:17" x14ac:dyDescent="0.2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7:17" x14ac:dyDescent="0.2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7" x14ac:dyDescent="0.2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7:17" x14ac:dyDescent="0.2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7:17" x14ac:dyDescent="0.2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7:17" x14ac:dyDescent="0.2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7:17" x14ac:dyDescent="0.2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7:17" x14ac:dyDescent="0.2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7:17" x14ac:dyDescent="0.2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7:17" x14ac:dyDescent="0.2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7:17" x14ac:dyDescent="0.2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7:17" x14ac:dyDescent="0.2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7:17" x14ac:dyDescent="0.2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7:17" x14ac:dyDescent="0.2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7:17" x14ac:dyDescent="0.2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7:17" x14ac:dyDescent="0.2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7:17" x14ac:dyDescent="0.2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7:17" x14ac:dyDescent="0.2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7:17" x14ac:dyDescent="0.2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7:17" x14ac:dyDescent="0.2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7:17" x14ac:dyDescent="0.2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7:17" x14ac:dyDescent="0.2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7:17" x14ac:dyDescent="0.2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7:17" x14ac:dyDescent="0.2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7:17" x14ac:dyDescent="0.2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7:17" x14ac:dyDescent="0.2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7:17" x14ac:dyDescent="0.2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7:17" x14ac:dyDescent="0.2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7:17" x14ac:dyDescent="0.2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7:17" x14ac:dyDescent="0.2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7:17" x14ac:dyDescent="0.2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7:17" x14ac:dyDescent="0.2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</sheetData>
  <sheetProtection algorithmName="SHA-512" hashValue="UN1uLykrcH4MyJx8mNHxmea2plpP3i1jtclqfit+1mI7HYn9Ykybfe7Qi1Bia452mHwkkKMiQVN/FDp+VjKKtg==" saltValue="1+HRvC7dS8SKhZtS38LbZQ==" spinCount="100000"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0.59999389629810485"/>
  </sheetPr>
  <dimension ref="B1:AO43"/>
  <sheetViews>
    <sheetView topLeftCell="A4" zoomScaleNormal="100" workbookViewId="0">
      <selection activeCell="O42" sqref="O42"/>
    </sheetView>
  </sheetViews>
  <sheetFormatPr defaultRowHeight="14.25" x14ac:dyDescent="0.2"/>
  <cols>
    <col min="1" max="1" width="2" style="3" customWidth="1"/>
    <col min="2" max="2" width="6.75" style="3" customWidth="1"/>
    <col min="3" max="3" width="11.75" style="3" customWidth="1"/>
    <col min="4" max="12" width="5" style="27" customWidth="1"/>
    <col min="13" max="13" width="6.625" style="27" customWidth="1"/>
    <col min="14" max="15" width="10.5" style="3" customWidth="1"/>
    <col min="16" max="17" width="9" style="3"/>
    <col min="18" max="21" width="5.625" style="3" customWidth="1"/>
    <col min="22" max="22" width="7.375" style="3" customWidth="1"/>
    <col min="23" max="23" width="5.625" style="3" customWidth="1"/>
    <col min="24" max="28" width="4.625" style="3" customWidth="1"/>
    <col min="29" max="29" width="4.875" style="3" customWidth="1"/>
    <col min="30" max="35" width="4.625" style="3" customWidth="1"/>
    <col min="36" max="40" width="5.625" style="3" customWidth="1"/>
    <col min="41" max="258" width="9" style="3"/>
    <col min="259" max="259" width="2" style="3" customWidth="1"/>
    <col min="260" max="260" width="6.75" style="3" customWidth="1"/>
    <col min="261" max="261" width="11.75" style="3" customWidth="1"/>
    <col min="262" max="271" width="5" style="3" customWidth="1"/>
    <col min="272" max="273" width="10.5" style="3" customWidth="1"/>
    <col min="274" max="276" width="9" style="3"/>
    <col min="277" max="277" width="4.75" style="3" customWidth="1"/>
    <col min="278" max="287" width="4.625" style="3" customWidth="1"/>
    <col min="288" max="514" width="9" style="3"/>
    <col min="515" max="515" width="2" style="3" customWidth="1"/>
    <col min="516" max="516" width="6.75" style="3" customWidth="1"/>
    <col min="517" max="517" width="11.75" style="3" customWidth="1"/>
    <col min="518" max="527" width="5" style="3" customWidth="1"/>
    <col min="528" max="529" width="10.5" style="3" customWidth="1"/>
    <col min="530" max="532" width="9" style="3"/>
    <col min="533" max="533" width="4.75" style="3" customWidth="1"/>
    <col min="534" max="543" width="4.625" style="3" customWidth="1"/>
    <col min="544" max="770" width="9" style="3"/>
    <col min="771" max="771" width="2" style="3" customWidth="1"/>
    <col min="772" max="772" width="6.75" style="3" customWidth="1"/>
    <col min="773" max="773" width="11.75" style="3" customWidth="1"/>
    <col min="774" max="783" width="5" style="3" customWidth="1"/>
    <col min="784" max="785" width="10.5" style="3" customWidth="1"/>
    <col min="786" max="788" width="9" style="3"/>
    <col min="789" max="789" width="4.75" style="3" customWidth="1"/>
    <col min="790" max="799" width="4.625" style="3" customWidth="1"/>
    <col min="800" max="1026" width="9" style="3"/>
    <col min="1027" max="1027" width="2" style="3" customWidth="1"/>
    <col min="1028" max="1028" width="6.75" style="3" customWidth="1"/>
    <col min="1029" max="1029" width="11.75" style="3" customWidth="1"/>
    <col min="1030" max="1039" width="5" style="3" customWidth="1"/>
    <col min="1040" max="1041" width="10.5" style="3" customWidth="1"/>
    <col min="1042" max="1044" width="9" style="3"/>
    <col min="1045" max="1045" width="4.75" style="3" customWidth="1"/>
    <col min="1046" max="1055" width="4.625" style="3" customWidth="1"/>
    <col min="1056" max="1282" width="9" style="3"/>
    <col min="1283" max="1283" width="2" style="3" customWidth="1"/>
    <col min="1284" max="1284" width="6.75" style="3" customWidth="1"/>
    <col min="1285" max="1285" width="11.75" style="3" customWidth="1"/>
    <col min="1286" max="1295" width="5" style="3" customWidth="1"/>
    <col min="1296" max="1297" width="10.5" style="3" customWidth="1"/>
    <col min="1298" max="1300" width="9" style="3"/>
    <col min="1301" max="1301" width="4.75" style="3" customWidth="1"/>
    <col min="1302" max="1311" width="4.625" style="3" customWidth="1"/>
    <col min="1312" max="1538" width="9" style="3"/>
    <col min="1539" max="1539" width="2" style="3" customWidth="1"/>
    <col min="1540" max="1540" width="6.75" style="3" customWidth="1"/>
    <col min="1541" max="1541" width="11.75" style="3" customWidth="1"/>
    <col min="1542" max="1551" width="5" style="3" customWidth="1"/>
    <col min="1552" max="1553" width="10.5" style="3" customWidth="1"/>
    <col min="1554" max="1556" width="9" style="3"/>
    <col min="1557" max="1557" width="4.75" style="3" customWidth="1"/>
    <col min="1558" max="1567" width="4.625" style="3" customWidth="1"/>
    <col min="1568" max="1794" width="9" style="3"/>
    <col min="1795" max="1795" width="2" style="3" customWidth="1"/>
    <col min="1796" max="1796" width="6.75" style="3" customWidth="1"/>
    <col min="1797" max="1797" width="11.75" style="3" customWidth="1"/>
    <col min="1798" max="1807" width="5" style="3" customWidth="1"/>
    <col min="1808" max="1809" width="10.5" style="3" customWidth="1"/>
    <col min="1810" max="1812" width="9" style="3"/>
    <col min="1813" max="1813" width="4.75" style="3" customWidth="1"/>
    <col min="1814" max="1823" width="4.625" style="3" customWidth="1"/>
    <col min="1824" max="2050" width="9" style="3"/>
    <col min="2051" max="2051" width="2" style="3" customWidth="1"/>
    <col min="2052" max="2052" width="6.75" style="3" customWidth="1"/>
    <col min="2053" max="2053" width="11.75" style="3" customWidth="1"/>
    <col min="2054" max="2063" width="5" style="3" customWidth="1"/>
    <col min="2064" max="2065" width="10.5" style="3" customWidth="1"/>
    <col min="2066" max="2068" width="9" style="3"/>
    <col min="2069" max="2069" width="4.75" style="3" customWidth="1"/>
    <col min="2070" max="2079" width="4.625" style="3" customWidth="1"/>
    <col min="2080" max="2306" width="9" style="3"/>
    <col min="2307" max="2307" width="2" style="3" customWidth="1"/>
    <col min="2308" max="2308" width="6.75" style="3" customWidth="1"/>
    <col min="2309" max="2309" width="11.75" style="3" customWidth="1"/>
    <col min="2310" max="2319" width="5" style="3" customWidth="1"/>
    <col min="2320" max="2321" width="10.5" style="3" customWidth="1"/>
    <col min="2322" max="2324" width="9" style="3"/>
    <col min="2325" max="2325" width="4.75" style="3" customWidth="1"/>
    <col min="2326" max="2335" width="4.625" style="3" customWidth="1"/>
    <col min="2336" max="2562" width="9" style="3"/>
    <col min="2563" max="2563" width="2" style="3" customWidth="1"/>
    <col min="2564" max="2564" width="6.75" style="3" customWidth="1"/>
    <col min="2565" max="2565" width="11.75" style="3" customWidth="1"/>
    <col min="2566" max="2575" width="5" style="3" customWidth="1"/>
    <col min="2576" max="2577" width="10.5" style="3" customWidth="1"/>
    <col min="2578" max="2580" width="9" style="3"/>
    <col min="2581" max="2581" width="4.75" style="3" customWidth="1"/>
    <col min="2582" max="2591" width="4.625" style="3" customWidth="1"/>
    <col min="2592" max="2818" width="9" style="3"/>
    <col min="2819" max="2819" width="2" style="3" customWidth="1"/>
    <col min="2820" max="2820" width="6.75" style="3" customWidth="1"/>
    <col min="2821" max="2821" width="11.75" style="3" customWidth="1"/>
    <col min="2822" max="2831" width="5" style="3" customWidth="1"/>
    <col min="2832" max="2833" width="10.5" style="3" customWidth="1"/>
    <col min="2834" max="2836" width="9" style="3"/>
    <col min="2837" max="2837" width="4.75" style="3" customWidth="1"/>
    <col min="2838" max="2847" width="4.625" style="3" customWidth="1"/>
    <col min="2848" max="3074" width="9" style="3"/>
    <col min="3075" max="3075" width="2" style="3" customWidth="1"/>
    <col min="3076" max="3076" width="6.75" style="3" customWidth="1"/>
    <col min="3077" max="3077" width="11.75" style="3" customWidth="1"/>
    <col min="3078" max="3087" width="5" style="3" customWidth="1"/>
    <col min="3088" max="3089" width="10.5" style="3" customWidth="1"/>
    <col min="3090" max="3092" width="9" style="3"/>
    <col min="3093" max="3093" width="4.75" style="3" customWidth="1"/>
    <col min="3094" max="3103" width="4.625" style="3" customWidth="1"/>
    <col min="3104" max="3330" width="9" style="3"/>
    <col min="3331" max="3331" width="2" style="3" customWidth="1"/>
    <col min="3332" max="3332" width="6.75" style="3" customWidth="1"/>
    <col min="3333" max="3333" width="11.75" style="3" customWidth="1"/>
    <col min="3334" max="3343" width="5" style="3" customWidth="1"/>
    <col min="3344" max="3345" width="10.5" style="3" customWidth="1"/>
    <col min="3346" max="3348" width="9" style="3"/>
    <col min="3349" max="3349" width="4.75" style="3" customWidth="1"/>
    <col min="3350" max="3359" width="4.625" style="3" customWidth="1"/>
    <col min="3360" max="3586" width="9" style="3"/>
    <col min="3587" max="3587" width="2" style="3" customWidth="1"/>
    <col min="3588" max="3588" width="6.75" style="3" customWidth="1"/>
    <col min="3589" max="3589" width="11.75" style="3" customWidth="1"/>
    <col min="3590" max="3599" width="5" style="3" customWidth="1"/>
    <col min="3600" max="3601" width="10.5" style="3" customWidth="1"/>
    <col min="3602" max="3604" width="9" style="3"/>
    <col min="3605" max="3605" width="4.75" style="3" customWidth="1"/>
    <col min="3606" max="3615" width="4.625" style="3" customWidth="1"/>
    <col min="3616" max="3842" width="9" style="3"/>
    <col min="3843" max="3843" width="2" style="3" customWidth="1"/>
    <col min="3844" max="3844" width="6.75" style="3" customWidth="1"/>
    <col min="3845" max="3845" width="11.75" style="3" customWidth="1"/>
    <col min="3846" max="3855" width="5" style="3" customWidth="1"/>
    <col min="3856" max="3857" width="10.5" style="3" customWidth="1"/>
    <col min="3858" max="3860" width="9" style="3"/>
    <col min="3861" max="3861" width="4.75" style="3" customWidth="1"/>
    <col min="3862" max="3871" width="4.625" style="3" customWidth="1"/>
    <col min="3872" max="4098" width="9" style="3"/>
    <col min="4099" max="4099" width="2" style="3" customWidth="1"/>
    <col min="4100" max="4100" width="6.75" style="3" customWidth="1"/>
    <col min="4101" max="4101" width="11.75" style="3" customWidth="1"/>
    <col min="4102" max="4111" width="5" style="3" customWidth="1"/>
    <col min="4112" max="4113" width="10.5" style="3" customWidth="1"/>
    <col min="4114" max="4116" width="9" style="3"/>
    <col min="4117" max="4117" width="4.75" style="3" customWidth="1"/>
    <col min="4118" max="4127" width="4.625" style="3" customWidth="1"/>
    <col min="4128" max="4354" width="9" style="3"/>
    <col min="4355" max="4355" width="2" style="3" customWidth="1"/>
    <col min="4356" max="4356" width="6.75" style="3" customWidth="1"/>
    <col min="4357" max="4357" width="11.75" style="3" customWidth="1"/>
    <col min="4358" max="4367" width="5" style="3" customWidth="1"/>
    <col min="4368" max="4369" width="10.5" style="3" customWidth="1"/>
    <col min="4370" max="4372" width="9" style="3"/>
    <col min="4373" max="4373" width="4.75" style="3" customWidth="1"/>
    <col min="4374" max="4383" width="4.625" style="3" customWidth="1"/>
    <col min="4384" max="4610" width="9" style="3"/>
    <col min="4611" max="4611" width="2" style="3" customWidth="1"/>
    <col min="4612" max="4612" width="6.75" style="3" customWidth="1"/>
    <col min="4613" max="4613" width="11.75" style="3" customWidth="1"/>
    <col min="4614" max="4623" width="5" style="3" customWidth="1"/>
    <col min="4624" max="4625" width="10.5" style="3" customWidth="1"/>
    <col min="4626" max="4628" width="9" style="3"/>
    <col min="4629" max="4629" width="4.75" style="3" customWidth="1"/>
    <col min="4630" max="4639" width="4.625" style="3" customWidth="1"/>
    <col min="4640" max="4866" width="9" style="3"/>
    <col min="4867" max="4867" width="2" style="3" customWidth="1"/>
    <col min="4868" max="4868" width="6.75" style="3" customWidth="1"/>
    <col min="4869" max="4869" width="11.75" style="3" customWidth="1"/>
    <col min="4870" max="4879" width="5" style="3" customWidth="1"/>
    <col min="4880" max="4881" width="10.5" style="3" customWidth="1"/>
    <col min="4882" max="4884" width="9" style="3"/>
    <col min="4885" max="4885" width="4.75" style="3" customWidth="1"/>
    <col min="4886" max="4895" width="4.625" style="3" customWidth="1"/>
    <col min="4896" max="5122" width="9" style="3"/>
    <col min="5123" max="5123" width="2" style="3" customWidth="1"/>
    <col min="5124" max="5124" width="6.75" style="3" customWidth="1"/>
    <col min="5125" max="5125" width="11.75" style="3" customWidth="1"/>
    <col min="5126" max="5135" width="5" style="3" customWidth="1"/>
    <col min="5136" max="5137" width="10.5" style="3" customWidth="1"/>
    <col min="5138" max="5140" width="9" style="3"/>
    <col min="5141" max="5141" width="4.75" style="3" customWidth="1"/>
    <col min="5142" max="5151" width="4.625" style="3" customWidth="1"/>
    <col min="5152" max="5378" width="9" style="3"/>
    <col min="5379" max="5379" width="2" style="3" customWidth="1"/>
    <col min="5380" max="5380" width="6.75" style="3" customWidth="1"/>
    <col min="5381" max="5381" width="11.75" style="3" customWidth="1"/>
    <col min="5382" max="5391" width="5" style="3" customWidth="1"/>
    <col min="5392" max="5393" width="10.5" style="3" customWidth="1"/>
    <col min="5394" max="5396" width="9" style="3"/>
    <col min="5397" max="5397" width="4.75" style="3" customWidth="1"/>
    <col min="5398" max="5407" width="4.625" style="3" customWidth="1"/>
    <col min="5408" max="5634" width="9" style="3"/>
    <col min="5635" max="5635" width="2" style="3" customWidth="1"/>
    <col min="5636" max="5636" width="6.75" style="3" customWidth="1"/>
    <col min="5637" max="5637" width="11.75" style="3" customWidth="1"/>
    <col min="5638" max="5647" width="5" style="3" customWidth="1"/>
    <col min="5648" max="5649" width="10.5" style="3" customWidth="1"/>
    <col min="5650" max="5652" width="9" style="3"/>
    <col min="5653" max="5653" width="4.75" style="3" customWidth="1"/>
    <col min="5654" max="5663" width="4.625" style="3" customWidth="1"/>
    <col min="5664" max="5890" width="9" style="3"/>
    <col min="5891" max="5891" width="2" style="3" customWidth="1"/>
    <col min="5892" max="5892" width="6.75" style="3" customWidth="1"/>
    <col min="5893" max="5893" width="11.75" style="3" customWidth="1"/>
    <col min="5894" max="5903" width="5" style="3" customWidth="1"/>
    <col min="5904" max="5905" width="10.5" style="3" customWidth="1"/>
    <col min="5906" max="5908" width="9" style="3"/>
    <col min="5909" max="5909" width="4.75" style="3" customWidth="1"/>
    <col min="5910" max="5919" width="4.625" style="3" customWidth="1"/>
    <col min="5920" max="6146" width="9" style="3"/>
    <col min="6147" max="6147" width="2" style="3" customWidth="1"/>
    <col min="6148" max="6148" width="6.75" style="3" customWidth="1"/>
    <col min="6149" max="6149" width="11.75" style="3" customWidth="1"/>
    <col min="6150" max="6159" width="5" style="3" customWidth="1"/>
    <col min="6160" max="6161" width="10.5" style="3" customWidth="1"/>
    <col min="6162" max="6164" width="9" style="3"/>
    <col min="6165" max="6165" width="4.75" style="3" customWidth="1"/>
    <col min="6166" max="6175" width="4.625" style="3" customWidth="1"/>
    <col min="6176" max="6402" width="9" style="3"/>
    <col min="6403" max="6403" width="2" style="3" customWidth="1"/>
    <col min="6404" max="6404" width="6.75" style="3" customWidth="1"/>
    <col min="6405" max="6405" width="11.75" style="3" customWidth="1"/>
    <col min="6406" max="6415" width="5" style="3" customWidth="1"/>
    <col min="6416" max="6417" width="10.5" style="3" customWidth="1"/>
    <col min="6418" max="6420" width="9" style="3"/>
    <col min="6421" max="6421" width="4.75" style="3" customWidth="1"/>
    <col min="6422" max="6431" width="4.625" style="3" customWidth="1"/>
    <col min="6432" max="6658" width="9" style="3"/>
    <col min="6659" max="6659" width="2" style="3" customWidth="1"/>
    <col min="6660" max="6660" width="6.75" style="3" customWidth="1"/>
    <col min="6661" max="6661" width="11.75" style="3" customWidth="1"/>
    <col min="6662" max="6671" width="5" style="3" customWidth="1"/>
    <col min="6672" max="6673" width="10.5" style="3" customWidth="1"/>
    <col min="6674" max="6676" width="9" style="3"/>
    <col min="6677" max="6677" width="4.75" style="3" customWidth="1"/>
    <col min="6678" max="6687" width="4.625" style="3" customWidth="1"/>
    <col min="6688" max="6914" width="9" style="3"/>
    <col min="6915" max="6915" width="2" style="3" customWidth="1"/>
    <col min="6916" max="6916" width="6.75" style="3" customWidth="1"/>
    <col min="6917" max="6917" width="11.75" style="3" customWidth="1"/>
    <col min="6918" max="6927" width="5" style="3" customWidth="1"/>
    <col min="6928" max="6929" width="10.5" style="3" customWidth="1"/>
    <col min="6930" max="6932" width="9" style="3"/>
    <col min="6933" max="6933" width="4.75" style="3" customWidth="1"/>
    <col min="6934" max="6943" width="4.625" style="3" customWidth="1"/>
    <col min="6944" max="7170" width="9" style="3"/>
    <col min="7171" max="7171" width="2" style="3" customWidth="1"/>
    <col min="7172" max="7172" width="6.75" style="3" customWidth="1"/>
    <col min="7173" max="7173" width="11.75" style="3" customWidth="1"/>
    <col min="7174" max="7183" width="5" style="3" customWidth="1"/>
    <col min="7184" max="7185" width="10.5" style="3" customWidth="1"/>
    <col min="7186" max="7188" width="9" style="3"/>
    <col min="7189" max="7189" width="4.75" style="3" customWidth="1"/>
    <col min="7190" max="7199" width="4.625" style="3" customWidth="1"/>
    <col min="7200" max="7426" width="9" style="3"/>
    <col min="7427" max="7427" width="2" style="3" customWidth="1"/>
    <col min="7428" max="7428" width="6.75" style="3" customWidth="1"/>
    <col min="7429" max="7429" width="11.75" style="3" customWidth="1"/>
    <col min="7430" max="7439" width="5" style="3" customWidth="1"/>
    <col min="7440" max="7441" width="10.5" style="3" customWidth="1"/>
    <col min="7442" max="7444" width="9" style="3"/>
    <col min="7445" max="7445" width="4.75" style="3" customWidth="1"/>
    <col min="7446" max="7455" width="4.625" style="3" customWidth="1"/>
    <col min="7456" max="7682" width="9" style="3"/>
    <col min="7683" max="7683" width="2" style="3" customWidth="1"/>
    <col min="7684" max="7684" width="6.75" style="3" customWidth="1"/>
    <col min="7685" max="7685" width="11.75" style="3" customWidth="1"/>
    <col min="7686" max="7695" width="5" style="3" customWidth="1"/>
    <col min="7696" max="7697" width="10.5" style="3" customWidth="1"/>
    <col min="7698" max="7700" width="9" style="3"/>
    <col min="7701" max="7701" width="4.75" style="3" customWidth="1"/>
    <col min="7702" max="7711" width="4.625" style="3" customWidth="1"/>
    <col min="7712" max="7938" width="9" style="3"/>
    <col min="7939" max="7939" width="2" style="3" customWidth="1"/>
    <col min="7940" max="7940" width="6.75" style="3" customWidth="1"/>
    <col min="7941" max="7941" width="11.75" style="3" customWidth="1"/>
    <col min="7942" max="7951" width="5" style="3" customWidth="1"/>
    <col min="7952" max="7953" width="10.5" style="3" customWidth="1"/>
    <col min="7954" max="7956" width="9" style="3"/>
    <col min="7957" max="7957" width="4.75" style="3" customWidth="1"/>
    <col min="7958" max="7967" width="4.625" style="3" customWidth="1"/>
    <col min="7968" max="8194" width="9" style="3"/>
    <col min="8195" max="8195" width="2" style="3" customWidth="1"/>
    <col min="8196" max="8196" width="6.75" style="3" customWidth="1"/>
    <col min="8197" max="8197" width="11.75" style="3" customWidth="1"/>
    <col min="8198" max="8207" width="5" style="3" customWidth="1"/>
    <col min="8208" max="8209" width="10.5" style="3" customWidth="1"/>
    <col min="8210" max="8212" width="9" style="3"/>
    <col min="8213" max="8213" width="4.75" style="3" customWidth="1"/>
    <col min="8214" max="8223" width="4.625" style="3" customWidth="1"/>
    <col min="8224" max="8450" width="9" style="3"/>
    <col min="8451" max="8451" width="2" style="3" customWidth="1"/>
    <col min="8452" max="8452" width="6.75" style="3" customWidth="1"/>
    <col min="8453" max="8453" width="11.75" style="3" customWidth="1"/>
    <col min="8454" max="8463" width="5" style="3" customWidth="1"/>
    <col min="8464" max="8465" width="10.5" style="3" customWidth="1"/>
    <col min="8466" max="8468" width="9" style="3"/>
    <col min="8469" max="8469" width="4.75" style="3" customWidth="1"/>
    <col min="8470" max="8479" width="4.625" style="3" customWidth="1"/>
    <col min="8480" max="8706" width="9" style="3"/>
    <col min="8707" max="8707" width="2" style="3" customWidth="1"/>
    <col min="8708" max="8708" width="6.75" style="3" customWidth="1"/>
    <col min="8709" max="8709" width="11.75" style="3" customWidth="1"/>
    <col min="8710" max="8719" width="5" style="3" customWidth="1"/>
    <col min="8720" max="8721" width="10.5" style="3" customWidth="1"/>
    <col min="8722" max="8724" width="9" style="3"/>
    <col min="8725" max="8725" width="4.75" style="3" customWidth="1"/>
    <col min="8726" max="8735" width="4.625" style="3" customWidth="1"/>
    <col min="8736" max="8962" width="9" style="3"/>
    <col min="8963" max="8963" width="2" style="3" customWidth="1"/>
    <col min="8964" max="8964" width="6.75" style="3" customWidth="1"/>
    <col min="8965" max="8965" width="11.75" style="3" customWidth="1"/>
    <col min="8966" max="8975" width="5" style="3" customWidth="1"/>
    <col min="8976" max="8977" width="10.5" style="3" customWidth="1"/>
    <col min="8978" max="8980" width="9" style="3"/>
    <col min="8981" max="8981" width="4.75" style="3" customWidth="1"/>
    <col min="8982" max="8991" width="4.625" style="3" customWidth="1"/>
    <col min="8992" max="9218" width="9" style="3"/>
    <col min="9219" max="9219" width="2" style="3" customWidth="1"/>
    <col min="9220" max="9220" width="6.75" style="3" customWidth="1"/>
    <col min="9221" max="9221" width="11.75" style="3" customWidth="1"/>
    <col min="9222" max="9231" width="5" style="3" customWidth="1"/>
    <col min="9232" max="9233" width="10.5" style="3" customWidth="1"/>
    <col min="9234" max="9236" width="9" style="3"/>
    <col min="9237" max="9237" width="4.75" style="3" customWidth="1"/>
    <col min="9238" max="9247" width="4.625" style="3" customWidth="1"/>
    <col min="9248" max="9474" width="9" style="3"/>
    <col min="9475" max="9475" width="2" style="3" customWidth="1"/>
    <col min="9476" max="9476" width="6.75" style="3" customWidth="1"/>
    <col min="9477" max="9477" width="11.75" style="3" customWidth="1"/>
    <col min="9478" max="9487" width="5" style="3" customWidth="1"/>
    <col min="9488" max="9489" width="10.5" style="3" customWidth="1"/>
    <col min="9490" max="9492" width="9" style="3"/>
    <col min="9493" max="9493" width="4.75" style="3" customWidth="1"/>
    <col min="9494" max="9503" width="4.625" style="3" customWidth="1"/>
    <col min="9504" max="9730" width="9" style="3"/>
    <col min="9731" max="9731" width="2" style="3" customWidth="1"/>
    <col min="9732" max="9732" width="6.75" style="3" customWidth="1"/>
    <col min="9733" max="9733" width="11.75" style="3" customWidth="1"/>
    <col min="9734" max="9743" width="5" style="3" customWidth="1"/>
    <col min="9744" max="9745" width="10.5" style="3" customWidth="1"/>
    <col min="9746" max="9748" width="9" style="3"/>
    <col min="9749" max="9749" width="4.75" style="3" customWidth="1"/>
    <col min="9750" max="9759" width="4.625" style="3" customWidth="1"/>
    <col min="9760" max="9986" width="9" style="3"/>
    <col min="9987" max="9987" width="2" style="3" customWidth="1"/>
    <col min="9988" max="9988" width="6.75" style="3" customWidth="1"/>
    <col min="9989" max="9989" width="11.75" style="3" customWidth="1"/>
    <col min="9990" max="9999" width="5" style="3" customWidth="1"/>
    <col min="10000" max="10001" width="10.5" style="3" customWidth="1"/>
    <col min="10002" max="10004" width="9" style="3"/>
    <col min="10005" max="10005" width="4.75" style="3" customWidth="1"/>
    <col min="10006" max="10015" width="4.625" style="3" customWidth="1"/>
    <col min="10016" max="10242" width="9" style="3"/>
    <col min="10243" max="10243" width="2" style="3" customWidth="1"/>
    <col min="10244" max="10244" width="6.75" style="3" customWidth="1"/>
    <col min="10245" max="10245" width="11.75" style="3" customWidth="1"/>
    <col min="10246" max="10255" width="5" style="3" customWidth="1"/>
    <col min="10256" max="10257" width="10.5" style="3" customWidth="1"/>
    <col min="10258" max="10260" width="9" style="3"/>
    <col min="10261" max="10261" width="4.75" style="3" customWidth="1"/>
    <col min="10262" max="10271" width="4.625" style="3" customWidth="1"/>
    <col min="10272" max="10498" width="9" style="3"/>
    <col min="10499" max="10499" width="2" style="3" customWidth="1"/>
    <col min="10500" max="10500" width="6.75" style="3" customWidth="1"/>
    <col min="10501" max="10501" width="11.75" style="3" customWidth="1"/>
    <col min="10502" max="10511" width="5" style="3" customWidth="1"/>
    <col min="10512" max="10513" width="10.5" style="3" customWidth="1"/>
    <col min="10514" max="10516" width="9" style="3"/>
    <col min="10517" max="10517" width="4.75" style="3" customWidth="1"/>
    <col min="10518" max="10527" width="4.625" style="3" customWidth="1"/>
    <col min="10528" max="10754" width="9" style="3"/>
    <col min="10755" max="10755" width="2" style="3" customWidth="1"/>
    <col min="10756" max="10756" width="6.75" style="3" customWidth="1"/>
    <col min="10757" max="10757" width="11.75" style="3" customWidth="1"/>
    <col min="10758" max="10767" width="5" style="3" customWidth="1"/>
    <col min="10768" max="10769" width="10.5" style="3" customWidth="1"/>
    <col min="10770" max="10772" width="9" style="3"/>
    <col min="10773" max="10773" width="4.75" style="3" customWidth="1"/>
    <col min="10774" max="10783" width="4.625" style="3" customWidth="1"/>
    <col min="10784" max="11010" width="9" style="3"/>
    <col min="11011" max="11011" width="2" style="3" customWidth="1"/>
    <col min="11012" max="11012" width="6.75" style="3" customWidth="1"/>
    <col min="11013" max="11013" width="11.75" style="3" customWidth="1"/>
    <col min="11014" max="11023" width="5" style="3" customWidth="1"/>
    <col min="11024" max="11025" width="10.5" style="3" customWidth="1"/>
    <col min="11026" max="11028" width="9" style="3"/>
    <col min="11029" max="11029" width="4.75" style="3" customWidth="1"/>
    <col min="11030" max="11039" width="4.625" style="3" customWidth="1"/>
    <col min="11040" max="11266" width="9" style="3"/>
    <col min="11267" max="11267" width="2" style="3" customWidth="1"/>
    <col min="11268" max="11268" width="6.75" style="3" customWidth="1"/>
    <col min="11269" max="11269" width="11.75" style="3" customWidth="1"/>
    <col min="11270" max="11279" width="5" style="3" customWidth="1"/>
    <col min="11280" max="11281" width="10.5" style="3" customWidth="1"/>
    <col min="11282" max="11284" width="9" style="3"/>
    <col min="11285" max="11285" width="4.75" style="3" customWidth="1"/>
    <col min="11286" max="11295" width="4.625" style="3" customWidth="1"/>
    <col min="11296" max="11522" width="9" style="3"/>
    <col min="11523" max="11523" width="2" style="3" customWidth="1"/>
    <col min="11524" max="11524" width="6.75" style="3" customWidth="1"/>
    <col min="11525" max="11525" width="11.75" style="3" customWidth="1"/>
    <col min="11526" max="11535" width="5" style="3" customWidth="1"/>
    <col min="11536" max="11537" width="10.5" style="3" customWidth="1"/>
    <col min="11538" max="11540" width="9" style="3"/>
    <col min="11541" max="11541" width="4.75" style="3" customWidth="1"/>
    <col min="11542" max="11551" width="4.625" style="3" customWidth="1"/>
    <col min="11552" max="11778" width="9" style="3"/>
    <col min="11779" max="11779" width="2" style="3" customWidth="1"/>
    <col min="11780" max="11780" width="6.75" style="3" customWidth="1"/>
    <col min="11781" max="11781" width="11.75" style="3" customWidth="1"/>
    <col min="11782" max="11791" width="5" style="3" customWidth="1"/>
    <col min="11792" max="11793" width="10.5" style="3" customWidth="1"/>
    <col min="11794" max="11796" width="9" style="3"/>
    <col min="11797" max="11797" width="4.75" style="3" customWidth="1"/>
    <col min="11798" max="11807" width="4.625" style="3" customWidth="1"/>
    <col min="11808" max="12034" width="9" style="3"/>
    <col min="12035" max="12035" width="2" style="3" customWidth="1"/>
    <col min="12036" max="12036" width="6.75" style="3" customWidth="1"/>
    <col min="12037" max="12037" width="11.75" style="3" customWidth="1"/>
    <col min="12038" max="12047" width="5" style="3" customWidth="1"/>
    <col min="12048" max="12049" width="10.5" style="3" customWidth="1"/>
    <col min="12050" max="12052" width="9" style="3"/>
    <col min="12053" max="12053" width="4.75" style="3" customWidth="1"/>
    <col min="12054" max="12063" width="4.625" style="3" customWidth="1"/>
    <col min="12064" max="12290" width="9" style="3"/>
    <col min="12291" max="12291" width="2" style="3" customWidth="1"/>
    <col min="12292" max="12292" width="6.75" style="3" customWidth="1"/>
    <col min="12293" max="12293" width="11.75" style="3" customWidth="1"/>
    <col min="12294" max="12303" width="5" style="3" customWidth="1"/>
    <col min="12304" max="12305" width="10.5" style="3" customWidth="1"/>
    <col min="12306" max="12308" width="9" style="3"/>
    <col min="12309" max="12309" width="4.75" style="3" customWidth="1"/>
    <col min="12310" max="12319" width="4.625" style="3" customWidth="1"/>
    <col min="12320" max="12546" width="9" style="3"/>
    <col min="12547" max="12547" width="2" style="3" customWidth="1"/>
    <col min="12548" max="12548" width="6.75" style="3" customWidth="1"/>
    <col min="12549" max="12549" width="11.75" style="3" customWidth="1"/>
    <col min="12550" max="12559" width="5" style="3" customWidth="1"/>
    <col min="12560" max="12561" width="10.5" style="3" customWidth="1"/>
    <col min="12562" max="12564" width="9" style="3"/>
    <col min="12565" max="12565" width="4.75" style="3" customWidth="1"/>
    <col min="12566" max="12575" width="4.625" style="3" customWidth="1"/>
    <col min="12576" max="12802" width="9" style="3"/>
    <col min="12803" max="12803" width="2" style="3" customWidth="1"/>
    <col min="12804" max="12804" width="6.75" style="3" customWidth="1"/>
    <col min="12805" max="12805" width="11.75" style="3" customWidth="1"/>
    <col min="12806" max="12815" width="5" style="3" customWidth="1"/>
    <col min="12816" max="12817" width="10.5" style="3" customWidth="1"/>
    <col min="12818" max="12820" width="9" style="3"/>
    <col min="12821" max="12821" width="4.75" style="3" customWidth="1"/>
    <col min="12822" max="12831" width="4.625" style="3" customWidth="1"/>
    <col min="12832" max="13058" width="9" style="3"/>
    <col min="13059" max="13059" width="2" style="3" customWidth="1"/>
    <col min="13060" max="13060" width="6.75" style="3" customWidth="1"/>
    <col min="13061" max="13061" width="11.75" style="3" customWidth="1"/>
    <col min="13062" max="13071" width="5" style="3" customWidth="1"/>
    <col min="13072" max="13073" width="10.5" style="3" customWidth="1"/>
    <col min="13074" max="13076" width="9" style="3"/>
    <col min="13077" max="13077" width="4.75" style="3" customWidth="1"/>
    <col min="13078" max="13087" width="4.625" style="3" customWidth="1"/>
    <col min="13088" max="13314" width="9" style="3"/>
    <col min="13315" max="13315" width="2" style="3" customWidth="1"/>
    <col min="13316" max="13316" width="6.75" style="3" customWidth="1"/>
    <col min="13317" max="13317" width="11.75" style="3" customWidth="1"/>
    <col min="13318" max="13327" width="5" style="3" customWidth="1"/>
    <col min="13328" max="13329" width="10.5" style="3" customWidth="1"/>
    <col min="13330" max="13332" width="9" style="3"/>
    <col min="13333" max="13333" width="4.75" style="3" customWidth="1"/>
    <col min="13334" max="13343" width="4.625" style="3" customWidth="1"/>
    <col min="13344" max="13570" width="9" style="3"/>
    <col min="13571" max="13571" width="2" style="3" customWidth="1"/>
    <col min="13572" max="13572" width="6.75" style="3" customWidth="1"/>
    <col min="13573" max="13573" width="11.75" style="3" customWidth="1"/>
    <col min="13574" max="13583" width="5" style="3" customWidth="1"/>
    <col min="13584" max="13585" width="10.5" style="3" customWidth="1"/>
    <col min="13586" max="13588" width="9" style="3"/>
    <col min="13589" max="13589" width="4.75" style="3" customWidth="1"/>
    <col min="13590" max="13599" width="4.625" style="3" customWidth="1"/>
    <col min="13600" max="13826" width="9" style="3"/>
    <col min="13827" max="13827" width="2" style="3" customWidth="1"/>
    <col min="13828" max="13828" width="6.75" style="3" customWidth="1"/>
    <col min="13829" max="13829" width="11.75" style="3" customWidth="1"/>
    <col min="13830" max="13839" width="5" style="3" customWidth="1"/>
    <col min="13840" max="13841" width="10.5" style="3" customWidth="1"/>
    <col min="13842" max="13844" width="9" style="3"/>
    <col min="13845" max="13845" width="4.75" style="3" customWidth="1"/>
    <col min="13846" max="13855" width="4.625" style="3" customWidth="1"/>
    <col min="13856" max="14082" width="9" style="3"/>
    <col min="14083" max="14083" width="2" style="3" customWidth="1"/>
    <col min="14084" max="14084" width="6.75" style="3" customWidth="1"/>
    <col min="14085" max="14085" width="11.75" style="3" customWidth="1"/>
    <col min="14086" max="14095" width="5" style="3" customWidth="1"/>
    <col min="14096" max="14097" width="10.5" style="3" customWidth="1"/>
    <col min="14098" max="14100" width="9" style="3"/>
    <col min="14101" max="14101" width="4.75" style="3" customWidth="1"/>
    <col min="14102" max="14111" width="4.625" style="3" customWidth="1"/>
    <col min="14112" max="14338" width="9" style="3"/>
    <col min="14339" max="14339" width="2" style="3" customWidth="1"/>
    <col min="14340" max="14340" width="6.75" style="3" customWidth="1"/>
    <col min="14341" max="14341" width="11.75" style="3" customWidth="1"/>
    <col min="14342" max="14351" width="5" style="3" customWidth="1"/>
    <col min="14352" max="14353" width="10.5" style="3" customWidth="1"/>
    <col min="14354" max="14356" width="9" style="3"/>
    <col min="14357" max="14357" width="4.75" style="3" customWidth="1"/>
    <col min="14358" max="14367" width="4.625" style="3" customWidth="1"/>
    <col min="14368" max="14594" width="9" style="3"/>
    <col min="14595" max="14595" width="2" style="3" customWidth="1"/>
    <col min="14596" max="14596" width="6.75" style="3" customWidth="1"/>
    <col min="14597" max="14597" width="11.75" style="3" customWidth="1"/>
    <col min="14598" max="14607" width="5" style="3" customWidth="1"/>
    <col min="14608" max="14609" width="10.5" style="3" customWidth="1"/>
    <col min="14610" max="14612" width="9" style="3"/>
    <col min="14613" max="14613" width="4.75" style="3" customWidth="1"/>
    <col min="14614" max="14623" width="4.625" style="3" customWidth="1"/>
    <col min="14624" max="14850" width="9" style="3"/>
    <col min="14851" max="14851" width="2" style="3" customWidth="1"/>
    <col min="14852" max="14852" width="6.75" style="3" customWidth="1"/>
    <col min="14853" max="14853" width="11.75" style="3" customWidth="1"/>
    <col min="14854" max="14863" width="5" style="3" customWidth="1"/>
    <col min="14864" max="14865" width="10.5" style="3" customWidth="1"/>
    <col min="14866" max="14868" width="9" style="3"/>
    <col min="14869" max="14869" width="4.75" style="3" customWidth="1"/>
    <col min="14870" max="14879" width="4.625" style="3" customWidth="1"/>
    <col min="14880" max="15106" width="9" style="3"/>
    <col min="15107" max="15107" width="2" style="3" customWidth="1"/>
    <col min="15108" max="15108" width="6.75" style="3" customWidth="1"/>
    <col min="15109" max="15109" width="11.75" style="3" customWidth="1"/>
    <col min="15110" max="15119" width="5" style="3" customWidth="1"/>
    <col min="15120" max="15121" width="10.5" style="3" customWidth="1"/>
    <col min="15122" max="15124" width="9" style="3"/>
    <col min="15125" max="15125" width="4.75" style="3" customWidth="1"/>
    <col min="15126" max="15135" width="4.625" style="3" customWidth="1"/>
    <col min="15136" max="15362" width="9" style="3"/>
    <col min="15363" max="15363" width="2" style="3" customWidth="1"/>
    <col min="15364" max="15364" width="6.75" style="3" customWidth="1"/>
    <col min="15365" max="15365" width="11.75" style="3" customWidth="1"/>
    <col min="15366" max="15375" width="5" style="3" customWidth="1"/>
    <col min="15376" max="15377" width="10.5" style="3" customWidth="1"/>
    <col min="15378" max="15380" width="9" style="3"/>
    <col min="15381" max="15381" width="4.75" style="3" customWidth="1"/>
    <col min="15382" max="15391" width="4.625" style="3" customWidth="1"/>
    <col min="15392" max="15618" width="9" style="3"/>
    <col min="15619" max="15619" width="2" style="3" customWidth="1"/>
    <col min="15620" max="15620" width="6.75" style="3" customWidth="1"/>
    <col min="15621" max="15621" width="11.75" style="3" customWidth="1"/>
    <col min="15622" max="15631" width="5" style="3" customWidth="1"/>
    <col min="15632" max="15633" width="10.5" style="3" customWidth="1"/>
    <col min="15634" max="15636" width="9" style="3"/>
    <col min="15637" max="15637" width="4.75" style="3" customWidth="1"/>
    <col min="15638" max="15647" width="4.625" style="3" customWidth="1"/>
    <col min="15648" max="15874" width="9" style="3"/>
    <col min="15875" max="15875" width="2" style="3" customWidth="1"/>
    <col min="15876" max="15876" width="6.75" style="3" customWidth="1"/>
    <col min="15877" max="15877" width="11.75" style="3" customWidth="1"/>
    <col min="15878" max="15887" width="5" style="3" customWidth="1"/>
    <col min="15888" max="15889" width="10.5" style="3" customWidth="1"/>
    <col min="15890" max="15892" width="9" style="3"/>
    <col min="15893" max="15893" width="4.75" style="3" customWidth="1"/>
    <col min="15894" max="15903" width="4.625" style="3" customWidth="1"/>
    <col min="15904" max="16130" width="9" style="3"/>
    <col min="16131" max="16131" width="2" style="3" customWidth="1"/>
    <col min="16132" max="16132" width="6.75" style="3" customWidth="1"/>
    <col min="16133" max="16133" width="11.75" style="3" customWidth="1"/>
    <col min="16134" max="16143" width="5" style="3" customWidth="1"/>
    <col min="16144" max="16145" width="10.5" style="3" customWidth="1"/>
    <col min="16146" max="16148" width="9" style="3"/>
    <col min="16149" max="16149" width="4.75" style="3" customWidth="1"/>
    <col min="16150" max="16159" width="4.625" style="3" customWidth="1"/>
    <col min="16160" max="16384" width="9" style="3"/>
  </cols>
  <sheetData>
    <row r="1" spans="2:41" ht="23.25" x14ac:dyDescent="0.35">
      <c r="B1" s="123" t="s">
        <v>26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2:41" ht="20.25" customHeight="1" x14ac:dyDescent="0.35">
      <c r="B2" s="4" t="s">
        <v>71</v>
      </c>
      <c r="C2" s="4" t="str">
        <f>กรอกข้อมูล!C9</f>
        <v>ทดสอบ</v>
      </c>
      <c r="D2" s="5"/>
      <c r="E2" s="5"/>
      <c r="F2" s="5"/>
      <c r="G2" s="5" t="s">
        <v>61</v>
      </c>
      <c r="H2" s="5"/>
      <c r="I2" s="5" t="str">
        <f>กรอกข้อมูล!C10</f>
        <v>-</v>
      </c>
      <c r="J2" s="5"/>
      <c r="K2" s="5"/>
      <c r="L2" s="5"/>
      <c r="M2" s="5"/>
      <c r="N2" s="4"/>
      <c r="O2" s="4"/>
    </row>
    <row r="3" spans="2:41" ht="20.25" customHeight="1" x14ac:dyDescent="0.35">
      <c r="B3" s="6" t="s">
        <v>74</v>
      </c>
      <c r="C3" s="7"/>
      <c r="D3" s="7" t="str">
        <f>กรอกข้อมูล!C4</f>
        <v>ภาษาไทย</v>
      </c>
      <c r="E3" s="7"/>
      <c r="F3" s="7"/>
      <c r="G3" s="7"/>
      <c r="H3" s="7"/>
      <c r="I3" s="7" t="s">
        <v>72</v>
      </c>
      <c r="J3" s="8">
        <f>กรอกข้อมูล!C6</f>
        <v>3</v>
      </c>
      <c r="K3" s="7" t="s">
        <v>66</v>
      </c>
      <c r="L3" s="7"/>
      <c r="M3" s="5">
        <f>กรอกข้อมูล!C7</f>
        <v>1</v>
      </c>
      <c r="N3" s="7" t="s">
        <v>67</v>
      </c>
      <c r="O3" s="6">
        <f>กรอกข้อมูล!C8</f>
        <v>2563</v>
      </c>
      <c r="R3" s="9"/>
      <c r="S3" s="9" t="s">
        <v>36</v>
      </c>
      <c r="T3" s="9"/>
      <c r="U3" s="9"/>
      <c r="V3" s="10" t="s">
        <v>41</v>
      </c>
      <c r="W3" s="10"/>
      <c r="X3" s="11">
        <v>4</v>
      </c>
      <c r="Y3" s="11">
        <v>3.5</v>
      </c>
      <c r="Z3" s="11">
        <v>3</v>
      </c>
      <c r="AA3" s="11">
        <v>2.5</v>
      </c>
      <c r="AB3" s="11">
        <v>2</v>
      </c>
      <c r="AC3" s="11">
        <v>1.5</v>
      </c>
      <c r="AD3" s="11">
        <v>1</v>
      </c>
      <c r="AE3" s="11">
        <v>0</v>
      </c>
      <c r="AF3" s="11" t="s">
        <v>13</v>
      </c>
      <c r="AG3" s="11" t="s">
        <v>19</v>
      </c>
      <c r="AH3" s="11" t="s">
        <v>18</v>
      </c>
      <c r="AI3" s="10"/>
      <c r="AJ3" s="9"/>
      <c r="AK3" s="9"/>
      <c r="AL3" s="9"/>
      <c r="AM3" s="9"/>
      <c r="AN3" s="9"/>
      <c r="AO3" s="9"/>
    </row>
    <row r="4" spans="2:41" ht="20.25" customHeight="1" x14ac:dyDescent="0.35">
      <c r="B4" s="9"/>
      <c r="C4" s="9"/>
      <c r="D4" s="12"/>
      <c r="E4" s="12"/>
      <c r="F4" s="12"/>
      <c r="G4" s="12"/>
      <c r="H4" s="12"/>
      <c r="I4" s="12"/>
      <c r="J4" s="12"/>
      <c r="K4" s="12"/>
      <c r="L4" s="12"/>
      <c r="M4" s="12"/>
      <c r="N4" s="9"/>
      <c r="O4" s="9"/>
      <c r="R4" s="9"/>
      <c r="S4" s="9">
        <f>SUM(D7:K11)</f>
        <v>0</v>
      </c>
      <c r="T4" s="9"/>
      <c r="U4" s="9"/>
      <c r="V4" s="189">
        <v>1</v>
      </c>
      <c r="W4" s="86" t="s">
        <v>51</v>
      </c>
      <c r="X4" s="10">
        <f>'31'!T9</f>
        <v>0</v>
      </c>
      <c r="Y4" s="10">
        <f>'31'!U9</f>
        <v>0</v>
      </c>
      <c r="Z4" s="10">
        <f>'31'!V9</f>
        <v>0</v>
      </c>
      <c r="AA4" s="10">
        <f>'31'!W9</f>
        <v>0</v>
      </c>
      <c r="AB4" s="10">
        <f>'31'!X9</f>
        <v>0</v>
      </c>
      <c r="AC4" s="10">
        <f>'31'!Y9</f>
        <v>0</v>
      </c>
      <c r="AD4" s="10">
        <f>'31'!Z9</f>
        <v>0</v>
      </c>
      <c r="AE4" s="10">
        <f>'31'!AA9</f>
        <v>0</v>
      </c>
      <c r="AF4" s="10">
        <f>'31'!AB9</f>
        <v>0</v>
      </c>
      <c r="AG4" s="10">
        <f>'31'!AC9</f>
        <v>0</v>
      </c>
      <c r="AH4" s="10">
        <f>SUM(X4:AG4)</f>
        <v>0</v>
      </c>
      <c r="AI4" s="189">
        <f>AH4+AH5</f>
        <v>0</v>
      </c>
      <c r="AJ4" s="9"/>
      <c r="AK4" s="9"/>
      <c r="AL4" s="9"/>
      <c r="AM4" s="9"/>
      <c r="AN4" s="9"/>
      <c r="AO4" s="9"/>
    </row>
    <row r="5" spans="2:41" ht="20.25" customHeight="1" x14ac:dyDescent="0.35">
      <c r="B5" s="186" t="s">
        <v>27</v>
      </c>
      <c r="C5" s="13" t="s">
        <v>28</v>
      </c>
      <c r="D5" s="187" t="s">
        <v>29</v>
      </c>
      <c r="E5" s="182"/>
      <c r="F5" s="182"/>
      <c r="G5" s="182"/>
      <c r="H5" s="182"/>
      <c r="I5" s="182"/>
      <c r="J5" s="182"/>
      <c r="K5" s="182"/>
      <c r="L5" s="182"/>
      <c r="M5" s="182"/>
      <c r="N5" s="182" t="s">
        <v>30</v>
      </c>
      <c r="O5" s="182" t="s">
        <v>31</v>
      </c>
      <c r="R5" s="9" t="s">
        <v>18</v>
      </c>
      <c r="S5" s="9">
        <f>SUM(D13:K13)</f>
        <v>0</v>
      </c>
      <c r="T5" s="9"/>
      <c r="U5" s="9"/>
      <c r="V5" s="190"/>
      <c r="W5" s="14" t="s">
        <v>52</v>
      </c>
      <c r="X5" s="15">
        <f>'31'!T10</f>
        <v>0</v>
      </c>
      <c r="Y5" s="15">
        <f>'31'!U10</f>
        <v>0</v>
      </c>
      <c r="Z5" s="15">
        <f>'31'!V10</f>
        <v>0</v>
      </c>
      <c r="AA5" s="15">
        <f>'31'!W10</f>
        <v>0</v>
      </c>
      <c r="AB5" s="15">
        <f>'31'!X10</f>
        <v>0</v>
      </c>
      <c r="AC5" s="15">
        <f>'31'!Y10</f>
        <v>0</v>
      </c>
      <c r="AD5" s="15">
        <f>'31'!Z10</f>
        <v>0</v>
      </c>
      <c r="AE5" s="15">
        <f>'31'!AA10</f>
        <v>0</v>
      </c>
      <c r="AF5" s="15">
        <f>'31'!AB10</f>
        <v>0</v>
      </c>
      <c r="AG5" s="15">
        <f>'31'!AC10</f>
        <v>0</v>
      </c>
      <c r="AH5" s="15">
        <f t="shared" ref="AH5:AH16" si="0">SUM(X5:AG5)</f>
        <v>0</v>
      </c>
      <c r="AI5" s="190"/>
      <c r="AJ5" s="9"/>
      <c r="AK5" s="9"/>
      <c r="AL5" s="9"/>
      <c r="AM5" s="9"/>
      <c r="AN5" s="9"/>
      <c r="AO5" s="9"/>
    </row>
    <row r="6" spans="2:41" ht="20.25" customHeight="1" x14ac:dyDescent="0.35">
      <c r="B6" s="186"/>
      <c r="C6" s="16" t="s">
        <v>32</v>
      </c>
      <c r="D6" s="87">
        <v>4</v>
      </c>
      <c r="E6" s="88">
        <v>3.5</v>
      </c>
      <c r="F6" s="88">
        <v>3</v>
      </c>
      <c r="G6" s="88">
        <v>2.5</v>
      </c>
      <c r="H6" s="88">
        <v>2</v>
      </c>
      <c r="I6" s="88">
        <v>1.5</v>
      </c>
      <c r="J6" s="88">
        <v>1</v>
      </c>
      <c r="K6" s="88">
        <v>0</v>
      </c>
      <c r="L6" s="88" t="s">
        <v>13</v>
      </c>
      <c r="M6" s="88" t="s">
        <v>33</v>
      </c>
      <c r="N6" s="182"/>
      <c r="O6" s="182"/>
      <c r="R6" s="9"/>
      <c r="S6" s="9" t="e">
        <f>S5/S4</f>
        <v>#DIV/0!</v>
      </c>
      <c r="T6" s="9"/>
      <c r="U6" s="9"/>
      <c r="V6" s="189">
        <v>2</v>
      </c>
      <c r="W6" s="86" t="s">
        <v>51</v>
      </c>
      <c r="X6" s="10">
        <f>'32'!T9</f>
        <v>0</v>
      </c>
      <c r="Y6" s="10">
        <f>'32'!U9</f>
        <v>0</v>
      </c>
      <c r="Z6" s="10">
        <f>'32'!V9</f>
        <v>0</v>
      </c>
      <c r="AA6" s="10">
        <f>'32'!W9</f>
        <v>0</v>
      </c>
      <c r="AB6" s="10">
        <f>'32'!X9</f>
        <v>0</v>
      </c>
      <c r="AC6" s="10">
        <f>'32'!Y9</f>
        <v>0</v>
      </c>
      <c r="AD6" s="10">
        <f>'32'!Z9</f>
        <v>0</v>
      </c>
      <c r="AE6" s="10">
        <f>'32'!AA9</f>
        <v>0</v>
      </c>
      <c r="AF6" s="10">
        <f>'32'!AB9</f>
        <v>0</v>
      </c>
      <c r="AG6" s="10">
        <f>'32'!AC9</f>
        <v>0</v>
      </c>
      <c r="AH6" s="10">
        <f t="shared" si="0"/>
        <v>0</v>
      </c>
      <c r="AI6" s="189">
        <f>AH6+AH7</f>
        <v>0</v>
      </c>
      <c r="AJ6" s="9"/>
      <c r="AK6" s="9"/>
      <c r="AL6" s="9"/>
      <c r="AM6" s="9"/>
      <c r="AN6" s="9"/>
      <c r="AO6" s="9"/>
    </row>
    <row r="7" spans="2:41" ht="17.25" customHeight="1" x14ac:dyDescent="0.35">
      <c r="B7" s="92" t="str">
        <f>กรอกข้อมูล!E6</f>
        <v>3/1</v>
      </c>
      <c r="C7" s="17">
        <f>'31'!S11</f>
        <v>0</v>
      </c>
      <c r="D7" s="86">
        <f>'31'!T11</f>
        <v>0</v>
      </c>
      <c r="E7" s="86">
        <f>'31'!U11</f>
        <v>0</v>
      </c>
      <c r="F7" s="86">
        <f>'31'!V11</f>
        <v>0</v>
      </c>
      <c r="G7" s="86">
        <f>'31'!W11</f>
        <v>0</v>
      </c>
      <c r="H7" s="86">
        <f>'31'!X11</f>
        <v>0</v>
      </c>
      <c r="I7" s="86">
        <f>'31'!Y11</f>
        <v>0</v>
      </c>
      <c r="J7" s="86">
        <f>'31'!Z11</f>
        <v>0</v>
      </c>
      <c r="K7" s="86">
        <f>'31'!AA11</f>
        <v>0</v>
      </c>
      <c r="L7" s="86">
        <f>'31'!AB11</f>
        <v>0</v>
      </c>
      <c r="M7" s="86">
        <f>'31'!AC11</f>
        <v>0</v>
      </c>
      <c r="N7" s="86">
        <f>MAX('31'!G8:G47)</f>
        <v>0</v>
      </c>
      <c r="O7" s="86">
        <f>MIN('31'!G8:G47)</f>
        <v>0</v>
      </c>
      <c r="R7" s="9"/>
      <c r="S7" s="9"/>
      <c r="T7" s="9"/>
      <c r="U7" s="9"/>
      <c r="V7" s="190"/>
      <c r="W7" s="14" t="s">
        <v>52</v>
      </c>
      <c r="X7" s="15">
        <f>'32'!T10</f>
        <v>0</v>
      </c>
      <c r="Y7" s="15">
        <f>'32'!U10</f>
        <v>0</v>
      </c>
      <c r="Z7" s="15">
        <f>'32'!V10</f>
        <v>0</v>
      </c>
      <c r="AA7" s="15">
        <f>'32'!W10</f>
        <v>0</v>
      </c>
      <c r="AB7" s="15">
        <f>'32'!X10</f>
        <v>0</v>
      </c>
      <c r="AC7" s="15">
        <f>'32'!Y10</f>
        <v>0</v>
      </c>
      <c r="AD7" s="15">
        <f>'32'!Z10</f>
        <v>0</v>
      </c>
      <c r="AE7" s="15">
        <f>'32'!AA10</f>
        <v>0</v>
      </c>
      <c r="AF7" s="15">
        <f>'32'!AB10</f>
        <v>0</v>
      </c>
      <c r="AG7" s="15">
        <f>'32'!AC10</f>
        <v>0</v>
      </c>
      <c r="AH7" s="15">
        <f t="shared" si="0"/>
        <v>0</v>
      </c>
      <c r="AI7" s="190"/>
      <c r="AJ7" s="9"/>
      <c r="AK7" s="9"/>
      <c r="AL7" s="9"/>
      <c r="AM7" s="9"/>
      <c r="AN7" s="9"/>
      <c r="AO7" s="9"/>
    </row>
    <row r="8" spans="2:41" ht="17.25" customHeight="1" x14ac:dyDescent="0.35">
      <c r="B8" s="92" t="str">
        <f>กรอกข้อมูล!F6</f>
        <v>3/2</v>
      </c>
      <c r="C8" s="86">
        <f>'32'!S11</f>
        <v>0</v>
      </c>
      <c r="D8" s="86">
        <f>'32'!T11</f>
        <v>0</v>
      </c>
      <c r="E8" s="86">
        <f>'32'!U11</f>
        <v>0</v>
      </c>
      <c r="F8" s="86">
        <f>'32'!V11</f>
        <v>0</v>
      </c>
      <c r="G8" s="86">
        <f>'32'!W11</f>
        <v>0</v>
      </c>
      <c r="H8" s="86">
        <f>'32'!X11</f>
        <v>0</v>
      </c>
      <c r="I8" s="86">
        <f>'32'!Y11</f>
        <v>0</v>
      </c>
      <c r="J8" s="86">
        <f>'32'!Z11</f>
        <v>0</v>
      </c>
      <c r="K8" s="86">
        <f>'32'!AA11</f>
        <v>0</v>
      </c>
      <c r="L8" s="86">
        <f>'32'!AB11</f>
        <v>0</v>
      </c>
      <c r="M8" s="86">
        <f>'32'!AC11</f>
        <v>0</v>
      </c>
      <c r="N8" s="86">
        <f>MAX('32'!G8:G47)</f>
        <v>0</v>
      </c>
      <c r="O8" s="86">
        <f>MIN('32'!G8:G47)</f>
        <v>0</v>
      </c>
      <c r="R8" s="9"/>
      <c r="S8" s="9" t="s">
        <v>57</v>
      </c>
      <c r="T8" s="9"/>
      <c r="U8" s="18">
        <f>AH4+AH6+AH8+AH10+AH12</f>
        <v>0</v>
      </c>
      <c r="V8" s="189">
        <v>3</v>
      </c>
      <c r="W8" s="86" t="s">
        <v>51</v>
      </c>
      <c r="X8" s="10">
        <f>'33'!T9</f>
        <v>0</v>
      </c>
      <c r="Y8" s="10">
        <f>'33'!U9</f>
        <v>0</v>
      </c>
      <c r="Z8" s="10">
        <f>'33'!V9</f>
        <v>0</v>
      </c>
      <c r="AA8" s="10">
        <f>'33'!W9</f>
        <v>0</v>
      </c>
      <c r="AB8" s="10">
        <f>'33'!X9</f>
        <v>0</v>
      </c>
      <c r="AC8" s="10">
        <f>'33'!Y9</f>
        <v>0</v>
      </c>
      <c r="AD8" s="10">
        <f>'33'!Z9</f>
        <v>0</v>
      </c>
      <c r="AE8" s="10">
        <f>'33'!AA9</f>
        <v>0</v>
      </c>
      <c r="AF8" s="10">
        <f>'33'!AB9</f>
        <v>0</v>
      </c>
      <c r="AG8" s="10">
        <f>'33'!AC9</f>
        <v>0</v>
      </c>
      <c r="AH8" s="10">
        <f t="shared" si="0"/>
        <v>0</v>
      </c>
      <c r="AI8" s="189">
        <f>AH8+AH9</f>
        <v>0</v>
      </c>
      <c r="AJ8" s="9"/>
      <c r="AK8" s="9"/>
      <c r="AL8" s="9"/>
      <c r="AM8" s="9"/>
      <c r="AN8" s="9"/>
      <c r="AO8" s="9"/>
    </row>
    <row r="9" spans="2:41" ht="17.25" customHeight="1" x14ac:dyDescent="0.35">
      <c r="B9" s="92" t="str">
        <f>กรอกข้อมูล!G6</f>
        <v>3/3</v>
      </c>
      <c r="C9" s="86">
        <f>'33'!S11</f>
        <v>0</v>
      </c>
      <c r="D9" s="86">
        <f>'33'!T11</f>
        <v>0</v>
      </c>
      <c r="E9" s="86">
        <f>'33'!U11</f>
        <v>0</v>
      </c>
      <c r="F9" s="86">
        <f>'33'!V11</f>
        <v>0</v>
      </c>
      <c r="G9" s="86">
        <f>'33'!W11</f>
        <v>0</v>
      </c>
      <c r="H9" s="86">
        <f>'33'!X11</f>
        <v>0</v>
      </c>
      <c r="I9" s="86">
        <f>'33'!Y11</f>
        <v>0</v>
      </c>
      <c r="J9" s="86">
        <f>'33'!Z11</f>
        <v>0</v>
      </c>
      <c r="K9" s="86">
        <f>'33'!AA11</f>
        <v>0</v>
      </c>
      <c r="L9" s="86">
        <f>'33'!AB11</f>
        <v>0</v>
      </c>
      <c r="M9" s="86">
        <f>'33'!AC11</f>
        <v>0</v>
      </c>
      <c r="N9" s="86">
        <f>MAX('33'!G8:G47)</f>
        <v>0</v>
      </c>
      <c r="O9" s="86">
        <f>MIN('33'!G8:G47)</f>
        <v>0</v>
      </c>
      <c r="R9" s="9"/>
      <c r="S9" s="65" t="s">
        <v>58</v>
      </c>
      <c r="T9" s="65"/>
      <c r="U9" s="66">
        <f>AH5+AH7+AH9+AH11+AH13</f>
        <v>0</v>
      </c>
      <c r="V9" s="190"/>
      <c r="W9" s="14" t="s">
        <v>52</v>
      </c>
      <c r="X9" s="15">
        <f>'33'!T10</f>
        <v>0</v>
      </c>
      <c r="Y9" s="15">
        <f>'33'!U10</f>
        <v>0</v>
      </c>
      <c r="Z9" s="15">
        <f>'33'!V10</f>
        <v>0</v>
      </c>
      <c r="AA9" s="15">
        <f>'33'!W10</f>
        <v>0</v>
      </c>
      <c r="AB9" s="15">
        <f>'33'!X10</f>
        <v>0</v>
      </c>
      <c r="AC9" s="15">
        <f>'33'!Y10</f>
        <v>0</v>
      </c>
      <c r="AD9" s="15">
        <f>'33'!Z10</f>
        <v>0</v>
      </c>
      <c r="AE9" s="15">
        <f>'33'!AA10</f>
        <v>0</v>
      </c>
      <c r="AF9" s="15">
        <f>'33'!AB10</f>
        <v>0</v>
      </c>
      <c r="AG9" s="15">
        <f>'33'!AC10</f>
        <v>0</v>
      </c>
      <c r="AH9" s="15">
        <f t="shared" si="0"/>
        <v>0</v>
      </c>
      <c r="AI9" s="190"/>
      <c r="AJ9" s="9"/>
      <c r="AK9" s="9"/>
      <c r="AL9" s="9"/>
      <c r="AM9" s="9"/>
      <c r="AN9" s="9"/>
      <c r="AO9" s="9"/>
    </row>
    <row r="10" spans="2:41" ht="17.25" customHeight="1" x14ac:dyDescent="0.35">
      <c r="B10" s="92" t="str">
        <f>กรอกข้อมูล!H6</f>
        <v>3/4</v>
      </c>
      <c r="C10" s="86">
        <f>'34'!S11</f>
        <v>0</v>
      </c>
      <c r="D10" s="86">
        <f>'34'!T11</f>
        <v>0</v>
      </c>
      <c r="E10" s="86">
        <f>'34'!U11</f>
        <v>0</v>
      </c>
      <c r="F10" s="86">
        <f>'34'!V11</f>
        <v>0</v>
      </c>
      <c r="G10" s="86">
        <f>'34'!W11</f>
        <v>0</v>
      </c>
      <c r="H10" s="86">
        <f>'34'!X11</f>
        <v>0</v>
      </c>
      <c r="I10" s="86">
        <f>'34'!Y11</f>
        <v>0</v>
      </c>
      <c r="J10" s="86">
        <f>'34'!Z11</f>
        <v>0</v>
      </c>
      <c r="K10" s="86">
        <f>'34'!AA11</f>
        <v>0</v>
      </c>
      <c r="L10" s="86">
        <f>'34'!AB11</f>
        <v>0</v>
      </c>
      <c r="M10" s="86">
        <f>'34'!AC11</f>
        <v>0</v>
      </c>
      <c r="N10" s="86">
        <f>MAX('34'!G8:G47)</f>
        <v>0</v>
      </c>
      <c r="O10" s="86">
        <f>MIN('34'!G8:G47)</f>
        <v>0</v>
      </c>
      <c r="R10" s="10" t="s">
        <v>41</v>
      </c>
      <c r="S10" s="10" t="s">
        <v>7</v>
      </c>
      <c r="T10" s="9"/>
      <c r="U10" s="9"/>
      <c r="V10" s="189">
        <v>4</v>
      </c>
      <c r="W10" s="86" t="s">
        <v>51</v>
      </c>
      <c r="X10" s="10">
        <f>'34'!T9</f>
        <v>0</v>
      </c>
      <c r="Y10" s="10">
        <f>'34'!U9</f>
        <v>0</v>
      </c>
      <c r="Z10" s="10">
        <f>'34'!V9</f>
        <v>0</v>
      </c>
      <c r="AA10" s="10">
        <f>'34'!W9</f>
        <v>0</v>
      </c>
      <c r="AB10" s="10">
        <f>'34'!X9</f>
        <v>0</v>
      </c>
      <c r="AC10" s="10">
        <f>'34'!Y9</f>
        <v>0</v>
      </c>
      <c r="AD10" s="10">
        <f>'34'!Z9</f>
        <v>0</v>
      </c>
      <c r="AE10" s="10">
        <f>'34'!AA9</f>
        <v>0</v>
      </c>
      <c r="AF10" s="10">
        <f>'34'!AB9</f>
        <v>0</v>
      </c>
      <c r="AG10" s="10">
        <f>'34'!AC9</f>
        <v>0</v>
      </c>
      <c r="AH10" s="10">
        <f t="shared" si="0"/>
        <v>0</v>
      </c>
      <c r="AI10" s="189">
        <f>AH10+AH11</f>
        <v>0</v>
      </c>
      <c r="AJ10" s="9"/>
      <c r="AK10" s="9"/>
      <c r="AL10" s="9"/>
      <c r="AM10" s="9"/>
      <c r="AN10" s="9"/>
      <c r="AO10" s="9"/>
    </row>
    <row r="11" spans="2:41" ht="17.25" customHeight="1" x14ac:dyDescent="0.35">
      <c r="B11" s="92" t="str">
        <f>กรอกข้อมูล!I6</f>
        <v>3/5</v>
      </c>
      <c r="C11" s="86">
        <f>'35'!S11</f>
        <v>0</v>
      </c>
      <c r="D11" s="86">
        <f>'35'!T11</f>
        <v>0</v>
      </c>
      <c r="E11" s="86">
        <f>'35'!U11</f>
        <v>0</v>
      </c>
      <c r="F11" s="86">
        <f>'35'!V11</f>
        <v>0</v>
      </c>
      <c r="G11" s="86">
        <f>'35'!W11</f>
        <v>0</v>
      </c>
      <c r="H11" s="86">
        <f>'35'!X11</f>
        <v>0</v>
      </c>
      <c r="I11" s="86">
        <f>'35'!Y11</f>
        <v>0</v>
      </c>
      <c r="J11" s="86">
        <f>'35'!Z11</f>
        <v>0</v>
      </c>
      <c r="K11" s="86">
        <f>'35'!AA11</f>
        <v>0</v>
      </c>
      <c r="L11" s="86">
        <f>'35'!AB11</f>
        <v>0</v>
      </c>
      <c r="M11" s="86">
        <f>'35'!AC11</f>
        <v>0</v>
      </c>
      <c r="N11" s="86">
        <f>MAX('35'!G8:G47)</f>
        <v>0</v>
      </c>
      <c r="O11" s="86">
        <f>MIN('35'!G8:G47)</f>
        <v>0</v>
      </c>
      <c r="P11" s="29" t="s">
        <v>76</v>
      </c>
      <c r="R11" s="10">
        <v>1</v>
      </c>
      <c r="S11" s="41">
        <f>'31'!AF8</f>
        <v>0</v>
      </c>
      <c r="T11" s="9"/>
      <c r="U11" s="9"/>
      <c r="V11" s="190"/>
      <c r="W11" s="14" t="s">
        <v>52</v>
      </c>
      <c r="X11" s="15">
        <f>'34'!T10</f>
        <v>0</v>
      </c>
      <c r="Y11" s="15">
        <f>'34'!U10</f>
        <v>0</v>
      </c>
      <c r="Z11" s="15">
        <f>'34'!V10</f>
        <v>0</v>
      </c>
      <c r="AA11" s="15">
        <f>'34'!W10</f>
        <v>0</v>
      </c>
      <c r="AB11" s="15">
        <f>'34'!X10</f>
        <v>0</v>
      </c>
      <c r="AC11" s="15">
        <f>'34'!Y10</f>
        <v>0</v>
      </c>
      <c r="AD11" s="15">
        <f>'34'!Z10</f>
        <v>0</v>
      </c>
      <c r="AE11" s="15">
        <f>'34'!AA10</f>
        <v>0</v>
      </c>
      <c r="AF11" s="15">
        <f>'34'!AB10</f>
        <v>0</v>
      </c>
      <c r="AG11" s="15">
        <f>'34'!AC10</f>
        <v>0</v>
      </c>
      <c r="AH11" s="15">
        <f t="shared" si="0"/>
        <v>0</v>
      </c>
      <c r="AI11" s="190"/>
      <c r="AJ11" s="9"/>
      <c r="AK11" s="9"/>
      <c r="AL11" s="9"/>
      <c r="AM11" s="9"/>
      <c r="AN11" s="9"/>
      <c r="AO11" s="9"/>
    </row>
    <row r="12" spans="2:41" ht="20.25" customHeight="1" x14ac:dyDescent="0.35">
      <c r="B12" s="19" t="s">
        <v>34</v>
      </c>
      <c r="C12" s="88">
        <f>SUM(C7:C11)</f>
        <v>0</v>
      </c>
      <c r="D12" s="86">
        <f>SUM(D7:D11)</f>
        <v>0</v>
      </c>
      <c r="E12" s="86">
        <f t="shared" ref="E12:M12" si="1">SUM(E7:E11)</f>
        <v>0</v>
      </c>
      <c r="F12" s="86">
        <f t="shared" si="1"/>
        <v>0</v>
      </c>
      <c r="G12" s="86">
        <f t="shared" si="1"/>
        <v>0</v>
      </c>
      <c r="H12" s="86">
        <f t="shared" si="1"/>
        <v>0</v>
      </c>
      <c r="I12" s="86">
        <f t="shared" si="1"/>
        <v>0</v>
      </c>
      <c r="J12" s="86">
        <f t="shared" si="1"/>
        <v>0</v>
      </c>
      <c r="K12" s="86">
        <f t="shared" si="1"/>
        <v>0</v>
      </c>
      <c r="L12" s="86">
        <f t="shared" si="1"/>
        <v>0</v>
      </c>
      <c r="M12" s="86">
        <f t="shared" si="1"/>
        <v>0</v>
      </c>
      <c r="N12" s="9"/>
      <c r="O12" s="9"/>
      <c r="P12" s="29"/>
      <c r="R12" s="10">
        <v>2</v>
      </c>
      <c r="S12" s="41">
        <f>'32'!AF8</f>
        <v>0</v>
      </c>
      <c r="T12" s="9"/>
      <c r="U12" s="9"/>
      <c r="V12" s="189">
        <v>5</v>
      </c>
      <c r="W12" s="86" t="s">
        <v>51</v>
      </c>
      <c r="X12" s="10">
        <f>'35'!T9</f>
        <v>0</v>
      </c>
      <c r="Y12" s="10">
        <f>'35'!U9</f>
        <v>0</v>
      </c>
      <c r="Z12" s="10">
        <f>'35'!V9</f>
        <v>0</v>
      </c>
      <c r="AA12" s="10">
        <f>'35'!W9</f>
        <v>0</v>
      </c>
      <c r="AB12" s="10">
        <f>'35'!X9</f>
        <v>0</v>
      </c>
      <c r="AC12" s="10">
        <f>'35'!Y9</f>
        <v>0</v>
      </c>
      <c r="AD12" s="10">
        <f>'35'!Z9</f>
        <v>0</v>
      </c>
      <c r="AE12" s="10">
        <f>'35'!AA9</f>
        <v>0</v>
      </c>
      <c r="AF12" s="10">
        <f>'35'!AB9</f>
        <v>0</v>
      </c>
      <c r="AG12" s="10">
        <f>'35'!AC9</f>
        <v>0</v>
      </c>
      <c r="AH12" s="10">
        <f t="shared" si="0"/>
        <v>0</v>
      </c>
      <c r="AI12" s="11">
        <f>AH12+AH13</f>
        <v>0</v>
      </c>
      <c r="AJ12" s="9"/>
      <c r="AK12" s="9"/>
      <c r="AL12" s="9"/>
      <c r="AM12" s="9"/>
      <c r="AN12" s="9"/>
      <c r="AO12" s="9"/>
    </row>
    <row r="13" spans="2:41" ht="20.25" customHeight="1" x14ac:dyDescent="0.35">
      <c r="B13" s="20" t="s">
        <v>35</v>
      </c>
      <c r="C13" s="21"/>
      <c r="D13" s="86">
        <f>D6*D12</f>
        <v>0</v>
      </c>
      <c r="E13" s="86">
        <f>E6*E12</f>
        <v>0</v>
      </c>
      <c r="F13" s="86">
        <f t="shared" ref="F13:K13" si="2">F6*F12</f>
        <v>0</v>
      </c>
      <c r="G13" s="86">
        <f t="shared" si="2"/>
        <v>0</v>
      </c>
      <c r="H13" s="86">
        <f t="shared" si="2"/>
        <v>0</v>
      </c>
      <c r="I13" s="86">
        <f t="shared" si="2"/>
        <v>0</v>
      </c>
      <c r="J13" s="86">
        <f t="shared" si="2"/>
        <v>0</v>
      </c>
      <c r="K13" s="86">
        <f t="shared" si="2"/>
        <v>0</v>
      </c>
      <c r="L13" s="86">
        <v>0</v>
      </c>
      <c r="M13" s="86">
        <v>0</v>
      </c>
      <c r="N13" s="9"/>
      <c r="O13" s="9"/>
      <c r="R13" s="10">
        <v>3</v>
      </c>
      <c r="S13" s="41">
        <f>'33'!AF8</f>
        <v>0</v>
      </c>
      <c r="T13" s="9"/>
      <c r="U13" s="9"/>
      <c r="V13" s="190"/>
      <c r="W13" s="14" t="s">
        <v>52</v>
      </c>
      <c r="X13" s="15">
        <f>'35'!T10</f>
        <v>0</v>
      </c>
      <c r="Y13" s="15">
        <f>'35'!U10</f>
        <v>0</v>
      </c>
      <c r="Z13" s="15">
        <f>'35'!V10</f>
        <v>0</v>
      </c>
      <c r="AA13" s="15">
        <f>'35'!W10</f>
        <v>0</v>
      </c>
      <c r="AB13" s="15">
        <f>'35'!X10</f>
        <v>0</v>
      </c>
      <c r="AC13" s="15">
        <f>'35'!Y10</f>
        <v>0</v>
      </c>
      <c r="AD13" s="15">
        <f>'35'!Z10</f>
        <v>0</v>
      </c>
      <c r="AE13" s="15">
        <f>'35'!AA10</f>
        <v>0</v>
      </c>
      <c r="AF13" s="15">
        <f>'35'!AB10</f>
        <v>0</v>
      </c>
      <c r="AG13" s="15">
        <f>'35'!AC10</f>
        <v>0</v>
      </c>
      <c r="AH13" s="15">
        <f t="shared" si="0"/>
        <v>0</v>
      </c>
      <c r="AI13" s="11"/>
      <c r="AJ13" s="9"/>
      <c r="AK13" s="9"/>
      <c r="AL13" s="9"/>
      <c r="AM13" s="9"/>
      <c r="AN13" s="9"/>
      <c r="AO13" s="9"/>
    </row>
    <row r="14" spans="2:41" ht="20.25" customHeight="1" x14ac:dyDescent="0.35">
      <c r="B14" s="182" t="s">
        <v>36</v>
      </c>
      <c r="C14" s="182"/>
      <c r="D14" s="188" t="e">
        <f>S6</f>
        <v>#DIV/0!</v>
      </c>
      <c r="E14" s="188"/>
      <c r="F14" s="188"/>
      <c r="G14" s="188"/>
      <c r="H14" s="188"/>
      <c r="I14" s="188"/>
      <c r="J14" s="188"/>
      <c r="K14" s="188"/>
      <c r="L14" s="188"/>
      <c r="M14" s="188"/>
      <c r="N14" s="9"/>
      <c r="O14" s="9"/>
      <c r="R14" s="10">
        <v>4</v>
      </c>
      <c r="S14" s="41">
        <f>'34'!AF8</f>
        <v>0</v>
      </c>
      <c r="T14" s="9"/>
      <c r="U14" s="9"/>
      <c r="V14" s="191" t="s">
        <v>18</v>
      </c>
      <c r="W14" s="192"/>
      <c r="X14" s="22">
        <f>SUM(X4:X13)</f>
        <v>0</v>
      </c>
      <c r="Y14" s="22">
        <f t="shared" ref="Y14:AE14" si="3">SUM(Y4:Y13)</f>
        <v>0</v>
      </c>
      <c r="Z14" s="22">
        <f t="shared" si="3"/>
        <v>0</v>
      </c>
      <c r="AA14" s="22">
        <f t="shared" si="3"/>
        <v>0</v>
      </c>
      <c r="AB14" s="22">
        <f t="shared" si="3"/>
        <v>0</v>
      </c>
      <c r="AC14" s="22">
        <f t="shared" si="3"/>
        <v>0</v>
      </c>
      <c r="AD14" s="22">
        <f t="shared" si="3"/>
        <v>0</v>
      </c>
      <c r="AE14" s="22">
        <f t="shared" si="3"/>
        <v>0</v>
      </c>
      <c r="AF14" s="22">
        <f>SUM(AF4:AF13)</f>
        <v>0</v>
      </c>
      <c r="AG14" s="22">
        <f t="shared" ref="AG14" si="4">SUM(AG4:AG13)</f>
        <v>0</v>
      </c>
      <c r="AH14" s="22">
        <f t="shared" si="0"/>
        <v>0</v>
      </c>
      <c r="AI14" s="22"/>
      <c r="AJ14" s="9"/>
      <c r="AK14" s="9"/>
      <c r="AL14" s="9"/>
      <c r="AM14" s="9"/>
      <c r="AN14" s="9"/>
      <c r="AO14" s="9"/>
    </row>
    <row r="15" spans="2:41" ht="20.25" customHeight="1" x14ac:dyDescent="0.35">
      <c r="B15" s="9"/>
      <c r="C15" s="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9"/>
      <c r="O15" s="9"/>
      <c r="R15" s="10">
        <v>5</v>
      </c>
      <c r="S15" s="41">
        <f>'35'!AF8</f>
        <v>0</v>
      </c>
      <c r="T15" s="9"/>
      <c r="U15" s="9"/>
      <c r="V15" s="23" t="s">
        <v>59</v>
      </c>
      <c r="W15" s="24" t="s">
        <v>51</v>
      </c>
      <c r="X15" s="10">
        <f>X4+X6+X8+X10+X12</f>
        <v>0</v>
      </c>
      <c r="Y15" s="10">
        <f t="shared" ref="Y15:AG15" si="5">Y4+Y6+Y8+Y10+Y12</f>
        <v>0</v>
      </c>
      <c r="Z15" s="10">
        <f t="shared" si="5"/>
        <v>0</v>
      </c>
      <c r="AA15" s="10">
        <f t="shared" si="5"/>
        <v>0</v>
      </c>
      <c r="AB15" s="10">
        <f t="shared" si="5"/>
        <v>0</v>
      </c>
      <c r="AC15" s="10">
        <f t="shared" si="5"/>
        <v>0</v>
      </c>
      <c r="AD15" s="10">
        <f t="shared" si="5"/>
        <v>0</v>
      </c>
      <c r="AE15" s="10">
        <f t="shared" si="5"/>
        <v>0</v>
      </c>
      <c r="AF15" s="10">
        <f t="shared" si="5"/>
        <v>0</v>
      </c>
      <c r="AG15" s="10">
        <f t="shared" si="5"/>
        <v>0</v>
      </c>
      <c r="AH15" s="10">
        <f t="shared" si="0"/>
        <v>0</v>
      </c>
      <c r="AI15" s="9"/>
      <c r="AJ15" s="9"/>
      <c r="AK15" s="9"/>
      <c r="AL15" s="9"/>
      <c r="AM15" s="9"/>
      <c r="AN15" s="9"/>
      <c r="AO15" s="9"/>
    </row>
    <row r="16" spans="2:41" ht="20.25" customHeight="1" x14ac:dyDescent="0.35">
      <c r="B16" s="4" t="s">
        <v>37</v>
      </c>
      <c r="C16" s="9"/>
      <c r="D16" s="12"/>
      <c r="E16" s="12"/>
      <c r="F16" s="12"/>
      <c r="G16" s="12"/>
      <c r="H16" s="12"/>
      <c r="I16" s="12"/>
      <c r="J16" s="12"/>
      <c r="K16" s="12"/>
      <c r="L16" s="12"/>
      <c r="M16" s="25">
        <f>S16</f>
        <v>0</v>
      </c>
      <c r="N16" s="12">
        <f>C12</f>
        <v>0</v>
      </c>
      <c r="O16" s="26" t="e">
        <f>M16/N16</f>
        <v>#DIV/0!</v>
      </c>
      <c r="R16" s="10" t="s">
        <v>18</v>
      </c>
      <c r="S16" s="41">
        <f>SUM(S11:S15)</f>
        <v>0</v>
      </c>
      <c r="T16" s="9"/>
      <c r="U16" s="9"/>
      <c r="V16" s="98" t="s">
        <v>59</v>
      </c>
      <c r="W16" s="99" t="s">
        <v>52</v>
      </c>
      <c r="X16" s="15">
        <f>X5+X7+X9+X11+X13</f>
        <v>0</v>
      </c>
      <c r="Y16" s="15">
        <f t="shared" ref="Y16:AG16" si="6">Y5+Y7+Y9+Y11+Y13</f>
        <v>0</v>
      </c>
      <c r="Z16" s="15">
        <f t="shared" si="6"/>
        <v>0</v>
      </c>
      <c r="AA16" s="15">
        <f t="shared" si="6"/>
        <v>0</v>
      </c>
      <c r="AB16" s="15">
        <f t="shared" si="6"/>
        <v>0</v>
      </c>
      <c r="AC16" s="15">
        <f t="shared" si="6"/>
        <v>0</v>
      </c>
      <c r="AD16" s="15">
        <f t="shared" si="6"/>
        <v>0</v>
      </c>
      <c r="AE16" s="15">
        <f t="shared" si="6"/>
        <v>0</v>
      </c>
      <c r="AF16" s="15">
        <f t="shared" si="6"/>
        <v>0</v>
      </c>
      <c r="AG16" s="15">
        <f t="shared" si="6"/>
        <v>0</v>
      </c>
      <c r="AH16" s="15">
        <f t="shared" si="0"/>
        <v>0</v>
      </c>
      <c r="AI16" s="9"/>
      <c r="AJ16" s="9"/>
      <c r="AK16" s="9"/>
      <c r="AL16" s="9"/>
      <c r="AM16" s="9"/>
      <c r="AN16" s="9"/>
      <c r="AO16" s="9"/>
    </row>
    <row r="17" spans="2:41" ht="12" customHeight="1" x14ac:dyDescent="0.35">
      <c r="B17" s="9"/>
      <c r="C17" s="9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"/>
      <c r="O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2:41" ht="24" customHeight="1" x14ac:dyDescent="0.35">
      <c r="B18" s="9"/>
      <c r="C18" s="123" t="s">
        <v>38</v>
      </c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9"/>
      <c r="O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2:41" ht="12" customHeight="1" x14ac:dyDescent="0.35">
      <c r="B19" s="9"/>
      <c r="C19" s="9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9"/>
      <c r="O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2:41" ht="21" customHeight="1" x14ac:dyDescent="0.35">
      <c r="B20" s="9"/>
      <c r="C20" s="182" t="s">
        <v>39</v>
      </c>
      <c r="D20" s="193" t="s">
        <v>7</v>
      </c>
      <c r="E20" s="194"/>
      <c r="F20" s="182" t="s">
        <v>28</v>
      </c>
      <c r="G20" s="182"/>
      <c r="H20" s="182"/>
      <c r="I20" s="182" t="s">
        <v>40</v>
      </c>
      <c r="J20" s="182"/>
      <c r="K20" s="182"/>
      <c r="L20" s="182"/>
      <c r="M20" s="182"/>
      <c r="N20" s="182"/>
      <c r="O20" s="182"/>
      <c r="P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2:41" ht="20.25" customHeight="1" x14ac:dyDescent="0.35">
      <c r="B21" s="9"/>
      <c r="C21" s="182"/>
      <c r="D21" s="195"/>
      <c r="E21" s="196"/>
      <c r="F21" s="88" t="s">
        <v>9</v>
      </c>
      <c r="G21" s="88" t="s">
        <v>10</v>
      </c>
      <c r="H21" s="88" t="s">
        <v>18</v>
      </c>
      <c r="I21" s="182"/>
      <c r="J21" s="182"/>
      <c r="K21" s="182"/>
      <c r="L21" s="182"/>
      <c r="M21" s="182"/>
      <c r="N21" s="182"/>
      <c r="O21" s="182"/>
      <c r="P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2:41" ht="17.25" customHeight="1" x14ac:dyDescent="0.35">
      <c r="B22" s="9"/>
      <c r="C22" s="83">
        <v>4</v>
      </c>
      <c r="D22" s="183" t="s">
        <v>42</v>
      </c>
      <c r="E22" s="184"/>
      <c r="F22" s="86">
        <f>X15</f>
        <v>0</v>
      </c>
      <c r="G22" s="86">
        <f>X16</f>
        <v>0</v>
      </c>
      <c r="H22" s="86">
        <f>SUM(F22:G22)</f>
        <v>0</v>
      </c>
      <c r="I22" s="185"/>
      <c r="J22" s="185"/>
      <c r="K22" s="185"/>
      <c r="L22" s="185"/>
      <c r="M22" s="185"/>
      <c r="N22" s="185"/>
      <c r="O22" s="185"/>
      <c r="P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2:41" ht="17.25" customHeight="1" x14ac:dyDescent="0.35">
      <c r="B23" s="9"/>
      <c r="C23" s="83">
        <v>3.5</v>
      </c>
      <c r="D23" s="183" t="s">
        <v>43</v>
      </c>
      <c r="E23" s="184"/>
      <c r="F23" s="86">
        <f>Y15</f>
        <v>0</v>
      </c>
      <c r="G23" s="86">
        <f>Y16</f>
        <v>0</v>
      </c>
      <c r="H23" s="86">
        <f t="shared" ref="H23:H31" si="7">SUM(F23:G23)</f>
        <v>0</v>
      </c>
      <c r="I23" s="185"/>
      <c r="J23" s="185"/>
      <c r="K23" s="185"/>
      <c r="L23" s="185"/>
      <c r="M23" s="185"/>
      <c r="N23" s="185"/>
      <c r="O23" s="185"/>
      <c r="P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2:41" ht="17.25" customHeight="1" x14ac:dyDescent="0.35">
      <c r="B24" s="9"/>
      <c r="C24" s="83">
        <v>3</v>
      </c>
      <c r="D24" s="183" t="s">
        <v>44</v>
      </c>
      <c r="E24" s="184"/>
      <c r="F24" s="86">
        <f>Z15</f>
        <v>0</v>
      </c>
      <c r="G24" s="86">
        <f>Z16</f>
        <v>0</v>
      </c>
      <c r="H24" s="86">
        <f t="shared" si="7"/>
        <v>0</v>
      </c>
      <c r="I24" s="185"/>
      <c r="J24" s="185"/>
      <c r="K24" s="185"/>
      <c r="L24" s="185"/>
      <c r="M24" s="185"/>
      <c r="N24" s="185"/>
      <c r="O24" s="185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2:41" ht="17.25" customHeight="1" x14ac:dyDescent="0.35">
      <c r="B25" s="9"/>
      <c r="C25" s="83">
        <v>2.5</v>
      </c>
      <c r="D25" s="183" t="s">
        <v>45</v>
      </c>
      <c r="E25" s="184"/>
      <c r="F25" s="86">
        <f>AA15</f>
        <v>0</v>
      </c>
      <c r="G25" s="86">
        <f>AA16</f>
        <v>0</v>
      </c>
      <c r="H25" s="86">
        <f t="shared" si="7"/>
        <v>0</v>
      </c>
      <c r="I25" s="185"/>
      <c r="J25" s="185"/>
      <c r="K25" s="185"/>
      <c r="L25" s="185"/>
      <c r="M25" s="185"/>
      <c r="N25" s="185"/>
      <c r="O25" s="185"/>
      <c r="P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2:41" ht="17.25" customHeight="1" x14ac:dyDescent="0.35">
      <c r="B26" s="9"/>
      <c r="C26" s="83">
        <v>2</v>
      </c>
      <c r="D26" s="183" t="s">
        <v>46</v>
      </c>
      <c r="E26" s="184"/>
      <c r="F26" s="86">
        <f>AB15</f>
        <v>0</v>
      </c>
      <c r="G26" s="86">
        <f>AB16</f>
        <v>0</v>
      </c>
      <c r="H26" s="86">
        <f t="shared" si="7"/>
        <v>0</v>
      </c>
      <c r="I26" s="185"/>
      <c r="J26" s="185"/>
      <c r="K26" s="185"/>
      <c r="L26" s="185"/>
      <c r="M26" s="185"/>
      <c r="N26" s="185"/>
      <c r="O26" s="185"/>
      <c r="P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2:41" ht="17.25" customHeight="1" x14ac:dyDescent="0.35">
      <c r="B27" s="9"/>
      <c r="C27" s="83">
        <v>1.5</v>
      </c>
      <c r="D27" s="183" t="s">
        <v>47</v>
      </c>
      <c r="E27" s="184"/>
      <c r="F27" s="86">
        <f>AC15</f>
        <v>0</v>
      </c>
      <c r="G27" s="86">
        <f>AC16</f>
        <v>0</v>
      </c>
      <c r="H27" s="86">
        <f t="shared" si="7"/>
        <v>0</v>
      </c>
      <c r="I27" s="185"/>
      <c r="J27" s="185"/>
      <c r="K27" s="185"/>
      <c r="L27" s="185"/>
      <c r="M27" s="185"/>
      <c r="N27" s="185"/>
      <c r="O27" s="185"/>
      <c r="P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2:41" ht="17.25" customHeight="1" x14ac:dyDescent="0.35">
      <c r="B28" s="9"/>
      <c r="C28" s="83">
        <v>1</v>
      </c>
      <c r="D28" s="183" t="s">
        <v>48</v>
      </c>
      <c r="E28" s="184"/>
      <c r="F28" s="86">
        <f>AD15</f>
        <v>0</v>
      </c>
      <c r="G28" s="86">
        <f>AD16</f>
        <v>0</v>
      </c>
      <c r="H28" s="86">
        <f t="shared" si="7"/>
        <v>0</v>
      </c>
      <c r="I28" s="185"/>
      <c r="J28" s="185"/>
      <c r="K28" s="185"/>
      <c r="L28" s="185"/>
      <c r="M28" s="185"/>
      <c r="N28" s="185"/>
      <c r="O28" s="185"/>
      <c r="P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2:41" ht="17.25" customHeight="1" x14ac:dyDescent="0.35">
      <c r="B29" s="9"/>
      <c r="C29" s="83">
        <v>0</v>
      </c>
      <c r="D29" s="183" t="s">
        <v>49</v>
      </c>
      <c r="E29" s="184"/>
      <c r="F29" s="86">
        <f>AE15</f>
        <v>0</v>
      </c>
      <c r="G29" s="86">
        <f>AE16</f>
        <v>0</v>
      </c>
      <c r="H29" s="86">
        <f t="shared" si="7"/>
        <v>0</v>
      </c>
      <c r="I29" s="185"/>
      <c r="J29" s="185"/>
      <c r="K29" s="185"/>
      <c r="L29" s="185"/>
      <c r="M29" s="185"/>
      <c r="N29" s="185"/>
      <c r="O29" s="185"/>
      <c r="P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2:41" ht="17.25" customHeight="1" x14ac:dyDescent="0.35">
      <c r="B30" s="9"/>
      <c r="C30" s="83" t="s">
        <v>50</v>
      </c>
      <c r="D30" s="186"/>
      <c r="E30" s="187"/>
      <c r="F30" s="86">
        <f>AF15</f>
        <v>0</v>
      </c>
      <c r="G30" s="86">
        <f>AF16</f>
        <v>0</v>
      </c>
      <c r="H30" s="86">
        <f t="shared" si="7"/>
        <v>0</v>
      </c>
      <c r="I30" s="185"/>
      <c r="J30" s="185"/>
      <c r="K30" s="185"/>
      <c r="L30" s="185"/>
      <c r="M30" s="185"/>
      <c r="N30" s="185"/>
      <c r="O30" s="185"/>
      <c r="P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2:41" ht="21" customHeight="1" x14ac:dyDescent="0.35">
      <c r="B31" s="9"/>
      <c r="C31" s="83" t="s">
        <v>33</v>
      </c>
      <c r="D31" s="186"/>
      <c r="E31" s="187"/>
      <c r="F31" s="86">
        <f>AG15</f>
        <v>0</v>
      </c>
      <c r="G31" s="86">
        <f>AG16</f>
        <v>0</v>
      </c>
      <c r="H31" s="86">
        <f t="shared" si="7"/>
        <v>0</v>
      </c>
      <c r="I31" s="185"/>
      <c r="J31" s="185"/>
      <c r="K31" s="185"/>
      <c r="L31" s="185"/>
      <c r="M31" s="185"/>
      <c r="N31" s="185"/>
      <c r="O31" s="185"/>
      <c r="P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2:41" ht="21" customHeight="1" x14ac:dyDescent="0.35"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3:16" ht="20.25" customHeight="1" x14ac:dyDescent="0.35">
      <c r="C33" s="4" t="s">
        <v>75</v>
      </c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6"/>
      <c r="O33" s="96"/>
      <c r="P33" s="28"/>
    </row>
    <row r="34" spans="3:16" ht="12.75" customHeight="1" x14ac:dyDescent="0.35">
      <c r="C34" s="4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6"/>
      <c r="O34" s="96"/>
      <c r="P34" s="28"/>
    </row>
    <row r="35" spans="3:16" ht="20.25" customHeight="1" x14ac:dyDescent="0.35">
      <c r="C35" s="4" t="s">
        <v>53</v>
      </c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6"/>
      <c r="O35" s="96"/>
      <c r="P35" s="28"/>
    </row>
    <row r="36" spans="3:16" ht="20.25" customHeight="1" x14ac:dyDescent="0.35">
      <c r="C36" s="4" t="s">
        <v>54</v>
      </c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6"/>
      <c r="O36" s="96"/>
      <c r="P36" s="28"/>
    </row>
    <row r="37" spans="3:16" ht="20.25" customHeight="1" x14ac:dyDescent="0.35">
      <c r="C37" s="4" t="s">
        <v>55</v>
      </c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6"/>
      <c r="O37" s="96"/>
      <c r="P37" s="28"/>
    </row>
    <row r="38" spans="3:16" ht="20.25" customHeight="1" x14ac:dyDescent="0.35">
      <c r="C38" s="4" t="s">
        <v>56</v>
      </c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6"/>
      <c r="O38" s="96"/>
      <c r="P38" s="28"/>
    </row>
    <row r="39" spans="3:16" ht="15" customHeight="1" x14ac:dyDescent="0.35">
      <c r="C39" s="4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6"/>
      <c r="O39" s="96"/>
      <c r="P39" s="28"/>
    </row>
    <row r="40" spans="3:16" ht="20.25" customHeight="1" x14ac:dyDescent="0.35">
      <c r="C40" s="4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6"/>
      <c r="O40" s="96"/>
      <c r="P40" s="28"/>
    </row>
    <row r="41" spans="3:16" ht="20.25" customHeight="1" x14ac:dyDescent="0.35">
      <c r="C41" s="4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6"/>
      <c r="O41" s="96"/>
      <c r="P41" s="28"/>
    </row>
    <row r="42" spans="3:16" ht="20.25" customHeight="1" x14ac:dyDescent="0.35">
      <c r="C42" s="4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6"/>
      <c r="O42" s="96"/>
      <c r="P42" s="28"/>
    </row>
    <row r="43" spans="3:16" ht="20.25" customHeight="1" x14ac:dyDescent="0.35">
      <c r="C43" s="4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6"/>
      <c r="O43" s="96"/>
      <c r="P43" s="28"/>
    </row>
  </sheetData>
  <sheetProtection algorithmName="SHA-512" hashValue="IGR4RwSySIcd3zjc/I4xfVTjtZsBmYp23uSr+8q4CYwURsAnlsne60d4asR5fnk7b3DTLx7b4Uqh5q6RufAHHQ==" saltValue="NzyKE2+LrV2kVUpMqegRvQ==" spinCount="100000" sheet="1" objects="1" scenarios="1"/>
  <mergeCells count="42">
    <mergeCell ref="AI4:AI5"/>
    <mergeCell ref="AI6:AI7"/>
    <mergeCell ref="AI8:AI9"/>
    <mergeCell ref="AI10:AI11"/>
    <mergeCell ref="V4:V5"/>
    <mergeCell ref="V6:V7"/>
    <mergeCell ref="V8:V9"/>
    <mergeCell ref="V10:V11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D31:E31"/>
    <mergeCell ref="I31:O31"/>
    <mergeCell ref="D26:E26"/>
    <mergeCell ref="I26:O26"/>
    <mergeCell ref="D27:E27"/>
    <mergeCell ref="I27:O27"/>
    <mergeCell ref="D28:E28"/>
    <mergeCell ref="I28:O28"/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5" max="4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P33"/>
  <sheetViews>
    <sheetView zoomScaleNormal="100" workbookViewId="0">
      <selection activeCell="C13" sqref="C13"/>
    </sheetView>
  </sheetViews>
  <sheetFormatPr defaultRowHeight="14.25" x14ac:dyDescent="0.2"/>
  <cols>
    <col min="1" max="1" width="2" style="3" customWidth="1"/>
    <col min="2" max="2" width="12.5" style="3" customWidth="1"/>
    <col min="3" max="3" width="8.25" style="3" customWidth="1"/>
    <col min="4" max="4" width="7.625" style="3" customWidth="1"/>
    <col min="5" max="5" width="8.375" style="27" customWidth="1"/>
    <col min="6" max="6" width="8.625" style="27" customWidth="1"/>
    <col min="7" max="7" width="8.5" style="27" customWidth="1"/>
    <col min="8" max="8" width="9.25" style="27" customWidth="1"/>
    <col min="9" max="9" width="9.375" style="27" customWidth="1"/>
    <col min="10" max="10" width="8.125" style="27" customWidth="1"/>
    <col min="11" max="11" width="9" style="3"/>
    <col min="12" max="15" width="5.625" style="3" customWidth="1"/>
    <col min="16" max="233" width="9" style="3"/>
    <col min="234" max="234" width="2" style="3" customWidth="1"/>
    <col min="235" max="235" width="6.75" style="3" customWidth="1"/>
    <col min="236" max="236" width="11.75" style="3" customWidth="1"/>
    <col min="237" max="246" width="5" style="3" customWidth="1"/>
    <col min="247" max="248" width="10.5" style="3" customWidth="1"/>
    <col min="249" max="251" width="9" style="3"/>
    <col min="252" max="252" width="4.75" style="3" customWidth="1"/>
    <col min="253" max="262" width="4.625" style="3" customWidth="1"/>
    <col min="263" max="489" width="9" style="3"/>
    <col min="490" max="490" width="2" style="3" customWidth="1"/>
    <col min="491" max="491" width="6.75" style="3" customWidth="1"/>
    <col min="492" max="492" width="11.75" style="3" customWidth="1"/>
    <col min="493" max="502" width="5" style="3" customWidth="1"/>
    <col min="503" max="504" width="10.5" style="3" customWidth="1"/>
    <col min="505" max="507" width="9" style="3"/>
    <col min="508" max="508" width="4.75" style="3" customWidth="1"/>
    <col min="509" max="518" width="4.625" style="3" customWidth="1"/>
    <col min="519" max="745" width="9" style="3"/>
    <col min="746" max="746" width="2" style="3" customWidth="1"/>
    <col min="747" max="747" width="6.75" style="3" customWidth="1"/>
    <col min="748" max="748" width="11.75" style="3" customWidth="1"/>
    <col min="749" max="758" width="5" style="3" customWidth="1"/>
    <col min="759" max="760" width="10.5" style="3" customWidth="1"/>
    <col min="761" max="763" width="9" style="3"/>
    <col min="764" max="764" width="4.75" style="3" customWidth="1"/>
    <col min="765" max="774" width="4.625" style="3" customWidth="1"/>
    <col min="775" max="1001" width="9" style="3"/>
    <col min="1002" max="1002" width="2" style="3" customWidth="1"/>
    <col min="1003" max="1003" width="6.75" style="3" customWidth="1"/>
    <col min="1004" max="1004" width="11.75" style="3" customWidth="1"/>
    <col min="1005" max="1014" width="5" style="3" customWidth="1"/>
    <col min="1015" max="1016" width="10.5" style="3" customWidth="1"/>
    <col min="1017" max="1019" width="9" style="3"/>
    <col min="1020" max="1020" width="4.75" style="3" customWidth="1"/>
    <col min="1021" max="1030" width="4.625" style="3" customWidth="1"/>
    <col min="1031" max="1257" width="9" style="3"/>
    <col min="1258" max="1258" width="2" style="3" customWidth="1"/>
    <col min="1259" max="1259" width="6.75" style="3" customWidth="1"/>
    <col min="1260" max="1260" width="11.75" style="3" customWidth="1"/>
    <col min="1261" max="1270" width="5" style="3" customWidth="1"/>
    <col min="1271" max="1272" width="10.5" style="3" customWidth="1"/>
    <col min="1273" max="1275" width="9" style="3"/>
    <col min="1276" max="1276" width="4.75" style="3" customWidth="1"/>
    <col min="1277" max="1286" width="4.625" style="3" customWidth="1"/>
    <col min="1287" max="1513" width="9" style="3"/>
    <col min="1514" max="1514" width="2" style="3" customWidth="1"/>
    <col min="1515" max="1515" width="6.75" style="3" customWidth="1"/>
    <col min="1516" max="1516" width="11.75" style="3" customWidth="1"/>
    <col min="1517" max="1526" width="5" style="3" customWidth="1"/>
    <col min="1527" max="1528" width="10.5" style="3" customWidth="1"/>
    <col min="1529" max="1531" width="9" style="3"/>
    <col min="1532" max="1532" width="4.75" style="3" customWidth="1"/>
    <col min="1533" max="1542" width="4.625" style="3" customWidth="1"/>
    <col min="1543" max="1769" width="9" style="3"/>
    <col min="1770" max="1770" width="2" style="3" customWidth="1"/>
    <col min="1771" max="1771" width="6.75" style="3" customWidth="1"/>
    <col min="1772" max="1772" width="11.75" style="3" customWidth="1"/>
    <col min="1773" max="1782" width="5" style="3" customWidth="1"/>
    <col min="1783" max="1784" width="10.5" style="3" customWidth="1"/>
    <col min="1785" max="1787" width="9" style="3"/>
    <col min="1788" max="1788" width="4.75" style="3" customWidth="1"/>
    <col min="1789" max="1798" width="4.625" style="3" customWidth="1"/>
    <col min="1799" max="2025" width="9" style="3"/>
    <col min="2026" max="2026" width="2" style="3" customWidth="1"/>
    <col min="2027" max="2027" width="6.75" style="3" customWidth="1"/>
    <col min="2028" max="2028" width="11.75" style="3" customWidth="1"/>
    <col min="2029" max="2038" width="5" style="3" customWidth="1"/>
    <col min="2039" max="2040" width="10.5" style="3" customWidth="1"/>
    <col min="2041" max="2043" width="9" style="3"/>
    <col min="2044" max="2044" width="4.75" style="3" customWidth="1"/>
    <col min="2045" max="2054" width="4.625" style="3" customWidth="1"/>
    <col min="2055" max="2281" width="9" style="3"/>
    <col min="2282" max="2282" width="2" style="3" customWidth="1"/>
    <col min="2283" max="2283" width="6.75" style="3" customWidth="1"/>
    <col min="2284" max="2284" width="11.75" style="3" customWidth="1"/>
    <col min="2285" max="2294" width="5" style="3" customWidth="1"/>
    <col min="2295" max="2296" width="10.5" style="3" customWidth="1"/>
    <col min="2297" max="2299" width="9" style="3"/>
    <col min="2300" max="2300" width="4.75" style="3" customWidth="1"/>
    <col min="2301" max="2310" width="4.625" style="3" customWidth="1"/>
    <col min="2311" max="2537" width="9" style="3"/>
    <col min="2538" max="2538" width="2" style="3" customWidth="1"/>
    <col min="2539" max="2539" width="6.75" style="3" customWidth="1"/>
    <col min="2540" max="2540" width="11.75" style="3" customWidth="1"/>
    <col min="2541" max="2550" width="5" style="3" customWidth="1"/>
    <col min="2551" max="2552" width="10.5" style="3" customWidth="1"/>
    <col min="2553" max="2555" width="9" style="3"/>
    <col min="2556" max="2556" width="4.75" style="3" customWidth="1"/>
    <col min="2557" max="2566" width="4.625" style="3" customWidth="1"/>
    <col min="2567" max="2793" width="9" style="3"/>
    <col min="2794" max="2794" width="2" style="3" customWidth="1"/>
    <col min="2795" max="2795" width="6.75" style="3" customWidth="1"/>
    <col min="2796" max="2796" width="11.75" style="3" customWidth="1"/>
    <col min="2797" max="2806" width="5" style="3" customWidth="1"/>
    <col min="2807" max="2808" width="10.5" style="3" customWidth="1"/>
    <col min="2809" max="2811" width="9" style="3"/>
    <col min="2812" max="2812" width="4.75" style="3" customWidth="1"/>
    <col min="2813" max="2822" width="4.625" style="3" customWidth="1"/>
    <col min="2823" max="3049" width="9" style="3"/>
    <col min="3050" max="3050" width="2" style="3" customWidth="1"/>
    <col min="3051" max="3051" width="6.75" style="3" customWidth="1"/>
    <col min="3052" max="3052" width="11.75" style="3" customWidth="1"/>
    <col min="3053" max="3062" width="5" style="3" customWidth="1"/>
    <col min="3063" max="3064" width="10.5" style="3" customWidth="1"/>
    <col min="3065" max="3067" width="9" style="3"/>
    <col min="3068" max="3068" width="4.75" style="3" customWidth="1"/>
    <col min="3069" max="3078" width="4.625" style="3" customWidth="1"/>
    <col min="3079" max="3305" width="9" style="3"/>
    <col min="3306" max="3306" width="2" style="3" customWidth="1"/>
    <col min="3307" max="3307" width="6.75" style="3" customWidth="1"/>
    <col min="3308" max="3308" width="11.75" style="3" customWidth="1"/>
    <col min="3309" max="3318" width="5" style="3" customWidth="1"/>
    <col min="3319" max="3320" width="10.5" style="3" customWidth="1"/>
    <col min="3321" max="3323" width="9" style="3"/>
    <col min="3324" max="3324" width="4.75" style="3" customWidth="1"/>
    <col min="3325" max="3334" width="4.625" style="3" customWidth="1"/>
    <col min="3335" max="3561" width="9" style="3"/>
    <col min="3562" max="3562" width="2" style="3" customWidth="1"/>
    <col min="3563" max="3563" width="6.75" style="3" customWidth="1"/>
    <col min="3564" max="3564" width="11.75" style="3" customWidth="1"/>
    <col min="3565" max="3574" width="5" style="3" customWidth="1"/>
    <col min="3575" max="3576" width="10.5" style="3" customWidth="1"/>
    <col min="3577" max="3579" width="9" style="3"/>
    <col min="3580" max="3580" width="4.75" style="3" customWidth="1"/>
    <col min="3581" max="3590" width="4.625" style="3" customWidth="1"/>
    <col min="3591" max="3817" width="9" style="3"/>
    <col min="3818" max="3818" width="2" style="3" customWidth="1"/>
    <col min="3819" max="3819" width="6.75" style="3" customWidth="1"/>
    <col min="3820" max="3820" width="11.75" style="3" customWidth="1"/>
    <col min="3821" max="3830" width="5" style="3" customWidth="1"/>
    <col min="3831" max="3832" width="10.5" style="3" customWidth="1"/>
    <col min="3833" max="3835" width="9" style="3"/>
    <col min="3836" max="3836" width="4.75" style="3" customWidth="1"/>
    <col min="3837" max="3846" width="4.625" style="3" customWidth="1"/>
    <col min="3847" max="4073" width="9" style="3"/>
    <col min="4074" max="4074" width="2" style="3" customWidth="1"/>
    <col min="4075" max="4075" width="6.75" style="3" customWidth="1"/>
    <col min="4076" max="4076" width="11.75" style="3" customWidth="1"/>
    <col min="4077" max="4086" width="5" style="3" customWidth="1"/>
    <col min="4087" max="4088" width="10.5" style="3" customWidth="1"/>
    <col min="4089" max="4091" width="9" style="3"/>
    <col min="4092" max="4092" width="4.75" style="3" customWidth="1"/>
    <col min="4093" max="4102" width="4.625" style="3" customWidth="1"/>
    <col min="4103" max="4329" width="9" style="3"/>
    <col min="4330" max="4330" width="2" style="3" customWidth="1"/>
    <col min="4331" max="4331" width="6.75" style="3" customWidth="1"/>
    <col min="4332" max="4332" width="11.75" style="3" customWidth="1"/>
    <col min="4333" max="4342" width="5" style="3" customWidth="1"/>
    <col min="4343" max="4344" width="10.5" style="3" customWidth="1"/>
    <col min="4345" max="4347" width="9" style="3"/>
    <col min="4348" max="4348" width="4.75" style="3" customWidth="1"/>
    <col min="4349" max="4358" width="4.625" style="3" customWidth="1"/>
    <col min="4359" max="4585" width="9" style="3"/>
    <col min="4586" max="4586" width="2" style="3" customWidth="1"/>
    <col min="4587" max="4587" width="6.75" style="3" customWidth="1"/>
    <col min="4588" max="4588" width="11.75" style="3" customWidth="1"/>
    <col min="4589" max="4598" width="5" style="3" customWidth="1"/>
    <col min="4599" max="4600" width="10.5" style="3" customWidth="1"/>
    <col min="4601" max="4603" width="9" style="3"/>
    <col min="4604" max="4604" width="4.75" style="3" customWidth="1"/>
    <col min="4605" max="4614" width="4.625" style="3" customWidth="1"/>
    <col min="4615" max="4841" width="9" style="3"/>
    <col min="4842" max="4842" width="2" style="3" customWidth="1"/>
    <col min="4843" max="4843" width="6.75" style="3" customWidth="1"/>
    <col min="4844" max="4844" width="11.75" style="3" customWidth="1"/>
    <col min="4845" max="4854" width="5" style="3" customWidth="1"/>
    <col min="4855" max="4856" width="10.5" style="3" customWidth="1"/>
    <col min="4857" max="4859" width="9" style="3"/>
    <col min="4860" max="4860" width="4.75" style="3" customWidth="1"/>
    <col min="4861" max="4870" width="4.625" style="3" customWidth="1"/>
    <col min="4871" max="5097" width="9" style="3"/>
    <col min="5098" max="5098" width="2" style="3" customWidth="1"/>
    <col min="5099" max="5099" width="6.75" style="3" customWidth="1"/>
    <col min="5100" max="5100" width="11.75" style="3" customWidth="1"/>
    <col min="5101" max="5110" width="5" style="3" customWidth="1"/>
    <col min="5111" max="5112" width="10.5" style="3" customWidth="1"/>
    <col min="5113" max="5115" width="9" style="3"/>
    <col min="5116" max="5116" width="4.75" style="3" customWidth="1"/>
    <col min="5117" max="5126" width="4.625" style="3" customWidth="1"/>
    <col min="5127" max="5353" width="9" style="3"/>
    <col min="5354" max="5354" width="2" style="3" customWidth="1"/>
    <col min="5355" max="5355" width="6.75" style="3" customWidth="1"/>
    <col min="5356" max="5356" width="11.75" style="3" customWidth="1"/>
    <col min="5357" max="5366" width="5" style="3" customWidth="1"/>
    <col min="5367" max="5368" width="10.5" style="3" customWidth="1"/>
    <col min="5369" max="5371" width="9" style="3"/>
    <col min="5372" max="5372" width="4.75" style="3" customWidth="1"/>
    <col min="5373" max="5382" width="4.625" style="3" customWidth="1"/>
    <col min="5383" max="5609" width="9" style="3"/>
    <col min="5610" max="5610" width="2" style="3" customWidth="1"/>
    <col min="5611" max="5611" width="6.75" style="3" customWidth="1"/>
    <col min="5612" max="5612" width="11.75" style="3" customWidth="1"/>
    <col min="5613" max="5622" width="5" style="3" customWidth="1"/>
    <col min="5623" max="5624" width="10.5" style="3" customWidth="1"/>
    <col min="5625" max="5627" width="9" style="3"/>
    <col min="5628" max="5628" width="4.75" style="3" customWidth="1"/>
    <col min="5629" max="5638" width="4.625" style="3" customWidth="1"/>
    <col min="5639" max="5865" width="9" style="3"/>
    <col min="5866" max="5866" width="2" style="3" customWidth="1"/>
    <col min="5867" max="5867" width="6.75" style="3" customWidth="1"/>
    <col min="5868" max="5868" width="11.75" style="3" customWidth="1"/>
    <col min="5869" max="5878" width="5" style="3" customWidth="1"/>
    <col min="5879" max="5880" width="10.5" style="3" customWidth="1"/>
    <col min="5881" max="5883" width="9" style="3"/>
    <col min="5884" max="5884" width="4.75" style="3" customWidth="1"/>
    <col min="5885" max="5894" width="4.625" style="3" customWidth="1"/>
    <col min="5895" max="6121" width="9" style="3"/>
    <col min="6122" max="6122" width="2" style="3" customWidth="1"/>
    <col min="6123" max="6123" width="6.75" style="3" customWidth="1"/>
    <col min="6124" max="6124" width="11.75" style="3" customWidth="1"/>
    <col min="6125" max="6134" width="5" style="3" customWidth="1"/>
    <col min="6135" max="6136" width="10.5" style="3" customWidth="1"/>
    <col min="6137" max="6139" width="9" style="3"/>
    <col min="6140" max="6140" width="4.75" style="3" customWidth="1"/>
    <col min="6141" max="6150" width="4.625" style="3" customWidth="1"/>
    <col min="6151" max="6377" width="9" style="3"/>
    <col min="6378" max="6378" width="2" style="3" customWidth="1"/>
    <col min="6379" max="6379" width="6.75" style="3" customWidth="1"/>
    <col min="6380" max="6380" width="11.75" style="3" customWidth="1"/>
    <col min="6381" max="6390" width="5" style="3" customWidth="1"/>
    <col min="6391" max="6392" width="10.5" style="3" customWidth="1"/>
    <col min="6393" max="6395" width="9" style="3"/>
    <col min="6396" max="6396" width="4.75" style="3" customWidth="1"/>
    <col min="6397" max="6406" width="4.625" style="3" customWidth="1"/>
    <col min="6407" max="6633" width="9" style="3"/>
    <col min="6634" max="6634" width="2" style="3" customWidth="1"/>
    <col min="6635" max="6635" width="6.75" style="3" customWidth="1"/>
    <col min="6636" max="6636" width="11.75" style="3" customWidth="1"/>
    <col min="6637" max="6646" width="5" style="3" customWidth="1"/>
    <col min="6647" max="6648" width="10.5" style="3" customWidth="1"/>
    <col min="6649" max="6651" width="9" style="3"/>
    <col min="6652" max="6652" width="4.75" style="3" customWidth="1"/>
    <col min="6653" max="6662" width="4.625" style="3" customWidth="1"/>
    <col min="6663" max="6889" width="9" style="3"/>
    <col min="6890" max="6890" width="2" style="3" customWidth="1"/>
    <col min="6891" max="6891" width="6.75" style="3" customWidth="1"/>
    <col min="6892" max="6892" width="11.75" style="3" customWidth="1"/>
    <col min="6893" max="6902" width="5" style="3" customWidth="1"/>
    <col min="6903" max="6904" width="10.5" style="3" customWidth="1"/>
    <col min="6905" max="6907" width="9" style="3"/>
    <col min="6908" max="6908" width="4.75" style="3" customWidth="1"/>
    <col min="6909" max="6918" width="4.625" style="3" customWidth="1"/>
    <col min="6919" max="7145" width="9" style="3"/>
    <col min="7146" max="7146" width="2" style="3" customWidth="1"/>
    <col min="7147" max="7147" width="6.75" style="3" customWidth="1"/>
    <col min="7148" max="7148" width="11.75" style="3" customWidth="1"/>
    <col min="7149" max="7158" width="5" style="3" customWidth="1"/>
    <col min="7159" max="7160" width="10.5" style="3" customWidth="1"/>
    <col min="7161" max="7163" width="9" style="3"/>
    <col min="7164" max="7164" width="4.75" style="3" customWidth="1"/>
    <col min="7165" max="7174" width="4.625" style="3" customWidth="1"/>
    <col min="7175" max="7401" width="9" style="3"/>
    <col min="7402" max="7402" width="2" style="3" customWidth="1"/>
    <col min="7403" max="7403" width="6.75" style="3" customWidth="1"/>
    <col min="7404" max="7404" width="11.75" style="3" customWidth="1"/>
    <col min="7405" max="7414" width="5" style="3" customWidth="1"/>
    <col min="7415" max="7416" width="10.5" style="3" customWidth="1"/>
    <col min="7417" max="7419" width="9" style="3"/>
    <col min="7420" max="7420" width="4.75" style="3" customWidth="1"/>
    <col min="7421" max="7430" width="4.625" style="3" customWidth="1"/>
    <col min="7431" max="7657" width="9" style="3"/>
    <col min="7658" max="7658" width="2" style="3" customWidth="1"/>
    <col min="7659" max="7659" width="6.75" style="3" customWidth="1"/>
    <col min="7660" max="7660" width="11.75" style="3" customWidth="1"/>
    <col min="7661" max="7670" width="5" style="3" customWidth="1"/>
    <col min="7671" max="7672" width="10.5" style="3" customWidth="1"/>
    <col min="7673" max="7675" width="9" style="3"/>
    <col min="7676" max="7676" width="4.75" style="3" customWidth="1"/>
    <col min="7677" max="7686" width="4.625" style="3" customWidth="1"/>
    <col min="7687" max="7913" width="9" style="3"/>
    <col min="7914" max="7914" width="2" style="3" customWidth="1"/>
    <col min="7915" max="7915" width="6.75" style="3" customWidth="1"/>
    <col min="7916" max="7916" width="11.75" style="3" customWidth="1"/>
    <col min="7917" max="7926" width="5" style="3" customWidth="1"/>
    <col min="7927" max="7928" width="10.5" style="3" customWidth="1"/>
    <col min="7929" max="7931" width="9" style="3"/>
    <col min="7932" max="7932" width="4.75" style="3" customWidth="1"/>
    <col min="7933" max="7942" width="4.625" style="3" customWidth="1"/>
    <col min="7943" max="8169" width="9" style="3"/>
    <col min="8170" max="8170" width="2" style="3" customWidth="1"/>
    <col min="8171" max="8171" width="6.75" style="3" customWidth="1"/>
    <col min="8172" max="8172" width="11.75" style="3" customWidth="1"/>
    <col min="8173" max="8182" width="5" style="3" customWidth="1"/>
    <col min="8183" max="8184" width="10.5" style="3" customWidth="1"/>
    <col min="8185" max="8187" width="9" style="3"/>
    <col min="8188" max="8188" width="4.75" style="3" customWidth="1"/>
    <col min="8189" max="8198" width="4.625" style="3" customWidth="1"/>
    <col min="8199" max="8425" width="9" style="3"/>
    <col min="8426" max="8426" width="2" style="3" customWidth="1"/>
    <col min="8427" max="8427" width="6.75" style="3" customWidth="1"/>
    <col min="8428" max="8428" width="11.75" style="3" customWidth="1"/>
    <col min="8429" max="8438" width="5" style="3" customWidth="1"/>
    <col min="8439" max="8440" width="10.5" style="3" customWidth="1"/>
    <col min="8441" max="8443" width="9" style="3"/>
    <col min="8444" max="8444" width="4.75" style="3" customWidth="1"/>
    <col min="8445" max="8454" width="4.625" style="3" customWidth="1"/>
    <col min="8455" max="8681" width="9" style="3"/>
    <col min="8682" max="8682" width="2" style="3" customWidth="1"/>
    <col min="8683" max="8683" width="6.75" style="3" customWidth="1"/>
    <col min="8684" max="8684" width="11.75" style="3" customWidth="1"/>
    <col min="8685" max="8694" width="5" style="3" customWidth="1"/>
    <col min="8695" max="8696" width="10.5" style="3" customWidth="1"/>
    <col min="8697" max="8699" width="9" style="3"/>
    <col min="8700" max="8700" width="4.75" style="3" customWidth="1"/>
    <col min="8701" max="8710" width="4.625" style="3" customWidth="1"/>
    <col min="8711" max="8937" width="9" style="3"/>
    <col min="8938" max="8938" width="2" style="3" customWidth="1"/>
    <col min="8939" max="8939" width="6.75" style="3" customWidth="1"/>
    <col min="8940" max="8940" width="11.75" style="3" customWidth="1"/>
    <col min="8941" max="8950" width="5" style="3" customWidth="1"/>
    <col min="8951" max="8952" width="10.5" style="3" customWidth="1"/>
    <col min="8953" max="8955" width="9" style="3"/>
    <col min="8956" max="8956" width="4.75" style="3" customWidth="1"/>
    <col min="8957" max="8966" width="4.625" style="3" customWidth="1"/>
    <col min="8967" max="9193" width="9" style="3"/>
    <col min="9194" max="9194" width="2" style="3" customWidth="1"/>
    <col min="9195" max="9195" width="6.75" style="3" customWidth="1"/>
    <col min="9196" max="9196" width="11.75" style="3" customWidth="1"/>
    <col min="9197" max="9206" width="5" style="3" customWidth="1"/>
    <col min="9207" max="9208" width="10.5" style="3" customWidth="1"/>
    <col min="9209" max="9211" width="9" style="3"/>
    <col min="9212" max="9212" width="4.75" style="3" customWidth="1"/>
    <col min="9213" max="9222" width="4.625" style="3" customWidth="1"/>
    <col min="9223" max="9449" width="9" style="3"/>
    <col min="9450" max="9450" width="2" style="3" customWidth="1"/>
    <col min="9451" max="9451" width="6.75" style="3" customWidth="1"/>
    <col min="9452" max="9452" width="11.75" style="3" customWidth="1"/>
    <col min="9453" max="9462" width="5" style="3" customWidth="1"/>
    <col min="9463" max="9464" width="10.5" style="3" customWidth="1"/>
    <col min="9465" max="9467" width="9" style="3"/>
    <col min="9468" max="9468" width="4.75" style="3" customWidth="1"/>
    <col min="9469" max="9478" width="4.625" style="3" customWidth="1"/>
    <col min="9479" max="9705" width="9" style="3"/>
    <col min="9706" max="9706" width="2" style="3" customWidth="1"/>
    <col min="9707" max="9707" width="6.75" style="3" customWidth="1"/>
    <col min="9708" max="9708" width="11.75" style="3" customWidth="1"/>
    <col min="9709" max="9718" width="5" style="3" customWidth="1"/>
    <col min="9719" max="9720" width="10.5" style="3" customWidth="1"/>
    <col min="9721" max="9723" width="9" style="3"/>
    <col min="9724" max="9724" width="4.75" style="3" customWidth="1"/>
    <col min="9725" max="9734" width="4.625" style="3" customWidth="1"/>
    <col min="9735" max="9961" width="9" style="3"/>
    <col min="9962" max="9962" width="2" style="3" customWidth="1"/>
    <col min="9963" max="9963" width="6.75" style="3" customWidth="1"/>
    <col min="9964" max="9964" width="11.75" style="3" customWidth="1"/>
    <col min="9965" max="9974" width="5" style="3" customWidth="1"/>
    <col min="9975" max="9976" width="10.5" style="3" customWidth="1"/>
    <col min="9977" max="9979" width="9" style="3"/>
    <col min="9980" max="9980" width="4.75" style="3" customWidth="1"/>
    <col min="9981" max="9990" width="4.625" style="3" customWidth="1"/>
    <col min="9991" max="10217" width="9" style="3"/>
    <col min="10218" max="10218" width="2" style="3" customWidth="1"/>
    <col min="10219" max="10219" width="6.75" style="3" customWidth="1"/>
    <col min="10220" max="10220" width="11.75" style="3" customWidth="1"/>
    <col min="10221" max="10230" width="5" style="3" customWidth="1"/>
    <col min="10231" max="10232" width="10.5" style="3" customWidth="1"/>
    <col min="10233" max="10235" width="9" style="3"/>
    <col min="10236" max="10236" width="4.75" style="3" customWidth="1"/>
    <col min="10237" max="10246" width="4.625" style="3" customWidth="1"/>
    <col min="10247" max="10473" width="9" style="3"/>
    <col min="10474" max="10474" width="2" style="3" customWidth="1"/>
    <col min="10475" max="10475" width="6.75" style="3" customWidth="1"/>
    <col min="10476" max="10476" width="11.75" style="3" customWidth="1"/>
    <col min="10477" max="10486" width="5" style="3" customWidth="1"/>
    <col min="10487" max="10488" width="10.5" style="3" customWidth="1"/>
    <col min="10489" max="10491" width="9" style="3"/>
    <col min="10492" max="10492" width="4.75" style="3" customWidth="1"/>
    <col min="10493" max="10502" width="4.625" style="3" customWidth="1"/>
    <col min="10503" max="10729" width="9" style="3"/>
    <col min="10730" max="10730" width="2" style="3" customWidth="1"/>
    <col min="10731" max="10731" width="6.75" style="3" customWidth="1"/>
    <col min="10732" max="10732" width="11.75" style="3" customWidth="1"/>
    <col min="10733" max="10742" width="5" style="3" customWidth="1"/>
    <col min="10743" max="10744" width="10.5" style="3" customWidth="1"/>
    <col min="10745" max="10747" width="9" style="3"/>
    <col min="10748" max="10748" width="4.75" style="3" customWidth="1"/>
    <col min="10749" max="10758" width="4.625" style="3" customWidth="1"/>
    <col min="10759" max="10985" width="9" style="3"/>
    <col min="10986" max="10986" width="2" style="3" customWidth="1"/>
    <col min="10987" max="10987" width="6.75" style="3" customWidth="1"/>
    <col min="10988" max="10988" width="11.75" style="3" customWidth="1"/>
    <col min="10989" max="10998" width="5" style="3" customWidth="1"/>
    <col min="10999" max="11000" width="10.5" style="3" customWidth="1"/>
    <col min="11001" max="11003" width="9" style="3"/>
    <col min="11004" max="11004" width="4.75" style="3" customWidth="1"/>
    <col min="11005" max="11014" width="4.625" style="3" customWidth="1"/>
    <col min="11015" max="11241" width="9" style="3"/>
    <col min="11242" max="11242" width="2" style="3" customWidth="1"/>
    <col min="11243" max="11243" width="6.75" style="3" customWidth="1"/>
    <col min="11244" max="11244" width="11.75" style="3" customWidth="1"/>
    <col min="11245" max="11254" width="5" style="3" customWidth="1"/>
    <col min="11255" max="11256" width="10.5" style="3" customWidth="1"/>
    <col min="11257" max="11259" width="9" style="3"/>
    <col min="11260" max="11260" width="4.75" style="3" customWidth="1"/>
    <col min="11261" max="11270" width="4.625" style="3" customWidth="1"/>
    <col min="11271" max="11497" width="9" style="3"/>
    <col min="11498" max="11498" width="2" style="3" customWidth="1"/>
    <col min="11499" max="11499" width="6.75" style="3" customWidth="1"/>
    <col min="11500" max="11500" width="11.75" style="3" customWidth="1"/>
    <col min="11501" max="11510" width="5" style="3" customWidth="1"/>
    <col min="11511" max="11512" width="10.5" style="3" customWidth="1"/>
    <col min="11513" max="11515" width="9" style="3"/>
    <col min="11516" max="11516" width="4.75" style="3" customWidth="1"/>
    <col min="11517" max="11526" width="4.625" style="3" customWidth="1"/>
    <col min="11527" max="11753" width="9" style="3"/>
    <col min="11754" max="11754" width="2" style="3" customWidth="1"/>
    <col min="11755" max="11755" width="6.75" style="3" customWidth="1"/>
    <col min="11756" max="11756" width="11.75" style="3" customWidth="1"/>
    <col min="11757" max="11766" width="5" style="3" customWidth="1"/>
    <col min="11767" max="11768" width="10.5" style="3" customWidth="1"/>
    <col min="11769" max="11771" width="9" style="3"/>
    <col min="11772" max="11772" width="4.75" style="3" customWidth="1"/>
    <col min="11773" max="11782" width="4.625" style="3" customWidth="1"/>
    <col min="11783" max="12009" width="9" style="3"/>
    <col min="12010" max="12010" width="2" style="3" customWidth="1"/>
    <col min="12011" max="12011" width="6.75" style="3" customWidth="1"/>
    <col min="12012" max="12012" width="11.75" style="3" customWidth="1"/>
    <col min="12013" max="12022" width="5" style="3" customWidth="1"/>
    <col min="12023" max="12024" width="10.5" style="3" customWidth="1"/>
    <col min="12025" max="12027" width="9" style="3"/>
    <col min="12028" max="12028" width="4.75" style="3" customWidth="1"/>
    <col min="12029" max="12038" width="4.625" style="3" customWidth="1"/>
    <col min="12039" max="12265" width="9" style="3"/>
    <col min="12266" max="12266" width="2" style="3" customWidth="1"/>
    <col min="12267" max="12267" width="6.75" style="3" customWidth="1"/>
    <col min="12268" max="12268" width="11.75" style="3" customWidth="1"/>
    <col min="12269" max="12278" width="5" style="3" customWidth="1"/>
    <col min="12279" max="12280" width="10.5" style="3" customWidth="1"/>
    <col min="12281" max="12283" width="9" style="3"/>
    <col min="12284" max="12284" width="4.75" style="3" customWidth="1"/>
    <col min="12285" max="12294" width="4.625" style="3" customWidth="1"/>
    <col min="12295" max="12521" width="9" style="3"/>
    <col min="12522" max="12522" width="2" style="3" customWidth="1"/>
    <col min="12523" max="12523" width="6.75" style="3" customWidth="1"/>
    <col min="12524" max="12524" width="11.75" style="3" customWidth="1"/>
    <col min="12525" max="12534" width="5" style="3" customWidth="1"/>
    <col min="12535" max="12536" width="10.5" style="3" customWidth="1"/>
    <col min="12537" max="12539" width="9" style="3"/>
    <col min="12540" max="12540" width="4.75" style="3" customWidth="1"/>
    <col min="12541" max="12550" width="4.625" style="3" customWidth="1"/>
    <col min="12551" max="12777" width="9" style="3"/>
    <col min="12778" max="12778" width="2" style="3" customWidth="1"/>
    <col min="12779" max="12779" width="6.75" style="3" customWidth="1"/>
    <col min="12780" max="12780" width="11.75" style="3" customWidth="1"/>
    <col min="12781" max="12790" width="5" style="3" customWidth="1"/>
    <col min="12791" max="12792" width="10.5" style="3" customWidth="1"/>
    <col min="12793" max="12795" width="9" style="3"/>
    <col min="12796" max="12796" width="4.75" style="3" customWidth="1"/>
    <col min="12797" max="12806" width="4.625" style="3" customWidth="1"/>
    <col min="12807" max="13033" width="9" style="3"/>
    <col min="13034" max="13034" width="2" style="3" customWidth="1"/>
    <col min="13035" max="13035" width="6.75" style="3" customWidth="1"/>
    <col min="13036" max="13036" width="11.75" style="3" customWidth="1"/>
    <col min="13037" max="13046" width="5" style="3" customWidth="1"/>
    <col min="13047" max="13048" width="10.5" style="3" customWidth="1"/>
    <col min="13049" max="13051" width="9" style="3"/>
    <col min="13052" max="13052" width="4.75" style="3" customWidth="1"/>
    <col min="13053" max="13062" width="4.625" style="3" customWidth="1"/>
    <col min="13063" max="13289" width="9" style="3"/>
    <col min="13290" max="13290" width="2" style="3" customWidth="1"/>
    <col min="13291" max="13291" width="6.75" style="3" customWidth="1"/>
    <col min="13292" max="13292" width="11.75" style="3" customWidth="1"/>
    <col min="13293" max="13302" width="5" style="3" customWidth="1"/>
    <col min="13303" max="13304" width="10.5" style="3" customWidth="1"/>
    <col min="13305" max="13307" width="9" style="3"/>
    <col min="13308" max="13308" width="4.75" style="3" customWidth="1"/>
    <col min="13309" max="13318" width="4.625" style="3" customWidth="1"/>
    <col min="13319" max="13545" width="9" style="3"/>
    <col min="13546" max="13546" width="2" style="3" customWidth="1"/>
    <col min="13547" max="13547" width="6.75" style="3" customWidth="1"/>
    <col min="13548" max="13548" width="11.75" style="3" customWidth="1"/>
    <col min="13549" max="13558" width="5" style="3" customWidth="1"/>
    <col min="13559" max="13560" width="10.5" style="3" customWidth="1"/>
    <col min="13561" max="13563" width="9" style="3"/>
    <col min="13564" max="13564" width="4.75" style="3" customWidth="1"/>
    <col min="13565" max="13574" width="4.625" style="3" customWidth="1"/>
    <col min="13575" max="13801" width="9" style="3"/>
    <col min="13802" max="13802" width="2" style="3" customWidth="1"/>
    <col min="13803" max="13803" width="6.75" style="3" customWidth="1"/>
    <col min="13804" max="13804" width="11.75" style="3" customWidth="1"/>
    <col min="13805" max="13814" width="5" style="3" customWidth="1"/>
    <col min="13815" max="13816" width="10.5" style="3" customWidth="1"/>
    <col min="13817" max="13819" width="9" style="3"/>
    <col min="13820" max="13820" width="4.75" style="3" customWidth="1"/>
    <col min="13821" max="13830" width="4.625" style="3" customWidth="1"/>
    <col min="13831" max="14057" width="9" style="3"/>
    <col min="14058" max="14058" width="2" style="3" customWidth="1"/>
    <col min="14059" max="14059" width="6.75" style="3" customWidth="1"/>
    <col min="14060" max="14060" width="11.75" style="3" customWidth="1"/>
    <col min="14061" max="14070" width="5" style="3" customWidth="1"/>
    <col min="14071" max="14072" width="10.5" style="3" customWidth="1"/>
    <col min="14073" max="14075" width="9" style="3"/>
    <col min="14076" max="14076" width="4.75" style="3" customWidth="1"/>
    <col min="14077" max="14086" width="4.625" style="3" customWidth="1"/>
    <col min="14087" max="14313" width="9" style="3"/>
    <col min="14314" max="14314" width="2" style="3" customWidth="1"/>
    <col min="14315" max="14315" width="6.75" style="3" customWidth="1"/>
    <col min="14316" max="14316" width="11.75" style="3" customWidth="1"/>
    <col min="14317" max="14326" width="5" style="3" customWidth="1"/>
    <col min="14327" max="14328" width="10.5" style="3" customWidth="1"/>
    <col min="14329" max="14331" width="9" style="3"/>
    <col min="14332" max="14332" width="4.75" style="3" customWidth="1"/>
    <col min="14333" max="14342" width="4.625" style="3" customWidth="1"/>
    <col min="14343" max="14569" width="9" style="3"/>
    <col min="14570" max="14570" width="2" style="3" customWidth="1"/>
    <col min="14571" max="14571" width="6.75" style="3" customWidth="1"/>
    <col min="14572" max="14572" width="11.75" style="3" customWidth="1"/>
    <col min="14573" max="14582" width="5" style="3" customWidth="1"/>
    <col min="14583" max="14584" width="10.5" style="3" customWidth="1"/>
    <col min="14585" max="14587" width="9" style="3"/>
    <col min="14588" max="14588" width="4.75" style="3" customWidth="1"/>
    <col min="14589" max="14598" width="4.625" style="3" customWidth="1"/>
    <col min="14599" max="14825" width="9" style="3"/>
    <col min="14826" max="14826" width="2" style="3" customWidth="1"/>
    <col min="14827" max="14827" width="6.75" style="3" customWidth="1"/>
    <col min="14828" max="14828" width="11.75" style="3" customWidth="1"/>
    <col min="14829" max="14838" width="5" style="3" customWidth="1"/>
    <col min="14839" max="14840" width="10.5" style="3" customWidth="1"/>
    <col min="14841" max="14843" width="9" style="3"/>
    <col min="14844" max="14844" width="4.75" style="3" customWidth="1"/>
    <col min="14845" max="14854" width="4.625" style="3" customWidth="1"/>
    <col min="14855" max="15081" width="9" style="3"/>
    <col min="15082" max="15082" width="2" style="3" customWidth="1"/>
    <col min="15083" max="15083" width="6.75" style="3" customWidth="1"/>
    <col min="15084" max="15084" width="11.75" style="3" customWidth="1"/>
    <col min="15085" max="15094" width="5" style="3" customWidth="1"/>
    <col min="15095" max="15096" width="10.5" style="3" customWidth="1"/>
    <col min="15097" max="15099" width="9" style="3"/>
    <col min="15100" max="15100" width="4.75" style="3" customWidth="1"/>
    <col min="15101" max="15110" width="4.625" style="3" customWidth="1"/>
    <col min="15111" max="15337" width="9" style="3"/>
    <col min="15338" max="15338" width="2" style="3" customWidth="1"/>
    <col min="15339" max="15339" width="6.75" style="3" customWidth="1"/>
    <col min="15340" max="15340" width="11.75" style="3" customWidth="1"/>
    <col min="15341" max="15350" width="5" style="3" customWidth="1"/>
    <col min="15351" max="15352" width="10.5" style="3" customWidth="1"/>
    <col min="15353" max="15355" width="9" style="3"/>
    <col min="15356" max="15356" width="4.75" style="3" customWidth="1"/>
    <col min="15357" max="15366" width="4.625" style="3" customWidth="1"/>
    <col min="15367" max="15593" width="9" style="3"/>
    <col min="15594" max="15594" width="2" style="3" customWidth="1"/>
    <col min="15595" max="15595" width="6.75" style="3" customWidth="1"/>
    <col min="15596" max="15596" width="11.75" style="3" customWidth="1"/>
    <col min="15597" max="15606" width="5" style="3" customWidth="1"/>
    <col min="15607" max="15608" width="10.5" style="3" customWidth="1"/>
    <col min="15609" max="15611" width="9" style="3"/>
    <col min="15612" max="15612" width="4.75" style="3" customWidth="1"/>
    <col min="15613" max="15622" width="4.625" style="3" customWidth="1"/>
    <col min="15623" max="15849" width="9" style="3"/>
    <col min="15850" max="15850" width="2" style="3" customWidth="1"/>
    <col min="15851" max="15851" width="6.75" style="3" customWidth="1"/>
    <col min="15852" max="15852" width="11.75" style="3" customWidth="1"/>
    <col min="15853" max="15862" width="5" style="3" customWidth="1"/>
    <col min="15863" max="15864" width="10.5" style="3" customWidth="1"/>
    <col min="15865" max="15867" width="9" style="3"/>
    <col min="15868" max="15868" width="4.75" style="3" customWidth="1"/>
    <col min="15869" max="15878" width="4.625" style="3" customWidth="1"/>
    <col min="15879" max="16105" width="9" style="3"/>
    <col min="16106" max="16106" width="2" style="3" customWidth="1"/>
    <col min="16107" max="16107" width="6.75" style="3" customWidth="1"/>
    <col min="16108" max="16108" width="11.75" style="3" customWidth="1"/>
    <col min="16109" max="16118" width="5" style="3" customWidth="1"/>
    <col min="16119" max="16120" width="10.5" style="3" customWidth="1"/>
    <col min="16121" max="16123" width="9" style="3"/>
    <col min="16124" max="16124" width="4.75" style="3" customWidth="1"/>
    <col min="16125" max="16134" width="4.625" style="3" customWidth="1"/>
    <col min="16135" max="16384" width="9" style="3"/>
  </cols>
  <sheetData>
    <row r="1" spans="2:16" ht="23.25" x14ac:dyDescent="0.35">
      <c r="B1" s="123" t="s">
        <v>223</v>
      </c>
      <c r="C1" s="123"/>
      <c r="D1" s="123"/>
      <c r="E1" s="123"/>
      <c r="F1" s="123"/>
      <c r="G1" s="123"/>
      <c r="H1" s="123"/>
      <c r="I1" s="123"/>
      <c r="J1" s="123"/>
    </row>
    <row r="2" spans="2:16" ht="20.25" customHeight="1" x14ac:dyDescent="0.35">
      <c r="B2" s="200" t="s">
        <v>226</v>
      </c>
      <c r="C2" s="200"/>
      <c r="D2" s="200"/>
      <c r="E2" s="200"/>
      <c r="F2" s="200"/>
      <c r="G2" s="200"/>
      <c r="H2" s="200"/>
      <c r="I2" s="200"/>
      <c r="J2" s="200"/>
    </row>
    <row r="3" spans="2:16" ht="20.25" customHeight="1" x14ac:dyDescent="0.35">
      <c r="B3" s="113" t="s">
        <v>225</v>
      </c>
      <c r="C3" s="7" t="str">
        <f>กรอกข้อมูล!C4</f>
        <v>ภาษาไทย</v>
      </c>
      <c r="D3" s="7"/>
      <c r="E3" s="113" t="s">
        <v>72</v>
      </c>
      <c r="F3" s="114">
        <f>กรอกข้อมูล!C6</f>
        <v>3</v>
      </c>
      <c r="G3" s="7" t="s">
        <v>66</v>
      </c>
      <c r="H3" s="6">
        <f>กรอกข้อมูล!C7</f>
        <v>1</v>
      </c>
      <c r="I3" s="7" t="s">
        <v>227</v>
      </c>
      <c r="J3" s="115">
        <f>กรอกข้อมูล!C8</f>
        <v>2563</v>
      </c>
      <c r="L3" s="9"/>
      <c r="M3" s="9"/>
      <c r="N3" s="9"/>
      <c r="O3" s="9"/>
      <c r="P3" s="9"/>
    </row>
    <row r="4" spans="2:16" ht="20.25" customHeight="1" x14ac:dyDescent="0.35">
      <c r="B4" s="9"/>
      <c r="C4" s="9"/>
      <c r="D4" s="9"/>
      <c r="E4" s="12"/>
      <c r="F4" s="12"/>
      <c r="G4" s="12"/>
      <c r="H4" s="12"/>
      <c r="I4" s="12"/>
      <c r="J4" s="12"/>
      <c r="L4" s="9"/>
      <c r="M4" s="9"/>
      <c r="N4" s="9"/>
      <c r="O4" s="9"/>
      <c r="P4" s="9"/>
    </row>
    <row r="5" spans="2:16" ht="20.25" customHeight="1" x14ac:dyDescent="0.35">
      <c r="B5" s="186" t="s">
        <v>27</v>
      </c>
      <c r="C5" s="193" t="s">
        <v>28</v>
      </c>
      <c r="D5" s="194"/>
      <c r="E5" s="186" t="s">
        <v>29</v>
      </c>
      <c r="F5" s="201"/>
      <c r="G5" s="201"/>
      <c r="H5" s="187"/>
      <c r="I5" s="120" t="s">
        <v>40</v>
      </c>
      <c r="J5" s="120"/>
    </row>
    <row r="6" spans="2:16" ht="20.25" customHeight="1" x14ac:dyDescent="0.35">
      <c r="B6" s="186"/>
      <c r="C6" s="195" t="s">
        <v>32</v>
      </c>
      <c r="D6" s="196"/>
      <c r="E6" s="106" t="s">
        <v>212</v>
      </c>
      <c r="F6" s="104" t="s">
        <v>91</v>
      </c>
      <c r="G6" s="104" t="s">
        <v>213</v>
      </c>
      <c r="H6" s="104" t="s">
        <v>91</v>
      </c>
      <c r="I6" s="120"/>
      <c r="J6" s="120"/>
    </row>
    <row r="7" spans="2:16" ht="17.25" customHeight="1" x14ac:dyDescent="0.35">
      <c r="B7" s="105" t="str">
        <f>กรอกข้อมูล!E6</f>
        <v>3/1</v>
      </c>
      <c r="C7" s="198">
        <f>'31'!X28</f>
        <v>0</v>
      </c>
      <c r="D7" s="199"/>
      <c r="E7" s="105">
        <f>'31'!M26</f>
        <v>0</v>
      </c>
      <c r="F7" s="107" t="e">
        <f>'31'!U26</f>
        <v>#DIV/0!</v>
      </c>
      <c r="G7" s="116">
        <f>'31'!M27</f>
        <v>0</v>
      </c>
      <c r="H7" s="107" t="e">
        <f>'31'!W28</f>
        <v>#DIV/0!</v>
      </c>
      <c r="I7" s="197"/>
      <c r="J7" s="197"/>
    </row>
    <row r="8" spans="2:16" ht="17.25" customHeight="1" x14ac:dyDescent="0.35">
      <c r="B8" s="105" t="str">
        <f>กรอกข้อมูล!F6</f>
        <v>3/2</v>
      </c>
      <c r="C8" s="198">
        <f>'32'!X28</f>
        <v>0</v>
      </c>
      <c r="D8" s="199"/>
      <c r="E8" s="105">
        <f>'32'!T28</f>
        <v>0</v>
      </c>
      <c r="F8" s="107" t="e">
        <f>'32'!U28</f>
        <v>#DIV/0!</v>
      </c>
      <c r="G8" s="116">
        <f>'32'!V28</f>
        <v>0</v>
      </c>
      <c r="H8" s="107" t="e">
        <f>'32'!W28</f>
        <v>#DIV/0!</v>
      </c>
      <c r="I8" s="197"/>
      <c r="J8" s="197"/>
    </row>
    <row r="9" spans="2:16" ht="17.25" customHeight="1" x14ac:dyDescent="0.35">
      <c r="B9" s="105" t="str">
        <f>กรอกข้อมูล!G6</f>
        <v>3/3</v>
      </c>
      <c r="C9" s="198">
        <f>'33'!X28</f>
        <v>0</v>
      </c>
      <c r="D9" s="199"/>
      <c r="E9" s="105">
        <f>'33'!T28</f>
        <v>0</v>
      </c>
      <c r="F9" s="107" t="e">
        <f>'33'!U28</f>
        <v>#DIV/0!</v>
      </c>
      <c r="G9" s="116">
        <f>'33'!V28</f>
        <v>0</v>
      </c>
      <c r="H9" s="107" t="e">
        <f>'33'!W28</f>
        <v>#DIV/0!</v>
      </c>
      <c r="I9" s="197"/>
      <c r="J9" s="197"/>
    </row>
    <row r="10" spans="2:16" ht="17.25" customHeight="1" x14ac:dyDescent="0.35">
      <c r="B10" s="105" t="str">
        <f>กรอกข้อมูล!H6</f>
        <v>3/4</v>
      </c>
      <c r="C10" s="198">
        <f>'34'!X28</f>
        <v>0</v>
      </c>
      <c r="D10" s="199"/>
      <c r="E10" s="105">
        <f>'34'!T28</f>
        <v>0</v>
      </c>
      <c r="F10" s="107" t="e">
        <f>'34'!U28</f>
        <v>#DIV/0!</v>
      </c>
      <c r="G10" s="116">
        <f>'34'!V28</f>
        <v>0</v>
      </c>
      <c r="H10" s="107" t="e">
        <f>'34'!W28</f>
        <v>#DIV/0!</v>
      </c>
      <c r="I10" s="197"/>
      <c r="J10" s="197"/>
    </row>
    <row r="11" spans="2:16" ht="17.25" customHeight="1" x14ac:dyDescent="0.35">
      <c r="B11" s="105" t="str">
        <f>กรอกข้อมูล!I6</f>
        <v>3/5</v>
      </c>
      <c r="C11" s="198">
        <f>'35'!X28</f>
        <v>0</v>
      </c>
      <c r="D11" s="199"/>
      <c r="E11" s="105">
        <f>'35'!T28</f>
        <v>0</v>
      </c>
      <c r="F11" s="107" t="e">
        <f>'35'!U28</f>
        <v>#DIV/0!</v>
      </c>
      <c r="G11" s="116">
        <f>'35'!V28</f>
        <v>0</v>
      </c>
      <c r="H11" s="107" t="e">
        <f>'35'!W28</f>
        <v>#DIV/0!</v>
      </c>
      <c r="I11" s="197"/>
      <c r="J11" s="197"/>
    </row>
    <row r="12" spans="2:16" ht="20.25" customHeight="1" x14ac:dyDescent="0.35">
      <c r="B12" s="104" t="s">
        <v>34</v>
      </c>
      <c r="C12" s="186">
        <f>SUM(C7:C11)</f>
        <v>0</v>
      </c>
      <c r="D12" s="187"/>
      <c r="E12" s="105">
        <f>SUM(E7:E11)</f>
        <v>0</v>
      </c>
      <c r="F12" s="107" t="e">
        <f>(E12*100)/C12</f>
        <v>#DIV/0!</v>
      </c>
      <c r="G12" s="116">
        <f t="shared" ref="G12" si="0">SUM(G7:G11)</f>
        <v>0</v>
      </c>
      <c r="H12" s="107" t="e">
        <f>(G12*100)/C12</f>
        <v>#DIV/0!</v>
      </c>
      <c r="I12" s="197"/>
      <c r="J12" s="197"/>
    </row>
    <row r="13" spans="2:16" ht="20.25" customHeight="1" x14ac:dyDescent="0.35">
      <c r="B13" s="9"/>
      <c r="C13" s="9"/>
      <c r="D13" s="9"/>
      <c r="E13" s="12"/>
      <c r="F13" s="12"/>
      <c r="G13" s="12"/>
      <c r="H13" s="12"/>
      <c r="I13" s="12"/>
      <c r="J13" s="12"/>
      <c r="L13" s="9"/>
      <c r="M13" s="9"/>
      <c r="N13" s="9"/>
      <c r="O13" s="9"/>
      <c r="P13" s="9"/>
    </row>
    <row r="14" spans="2:16" ht="24" customHeight="1" x14ac:dyDescent="0.35">
      <c r="B14" s="123" t="s">
        <v>38</v>
      </c>
      <c r="C14" s="123"/>
      <c r="D14" s="123"/>
      <c r="E14" s="123"/>
      <c r="F14" s="123"/>
      <c r="G14" s="123"/>
      <c r="H14" s="123"/>
      <c r="I14" s="123"/>
      <c r="J14" s="123"/>
      <c r="L14" s="9"/>
      <c r="M14" s="9"/>
      <c r="N14" s="9"/>
      <c r="O14" s="9"/>
      <c r="P14" s="9"/>
    </row>
    <row r="15" spans="2:16" ht="12" customHeight="1" x14ac:dyDescent="0.35">
      <c r="B15" s="9"/>
      <c r="C15" s="12"/>
      <c r="D15" s="12"/>
      <c r="E15" s="12"/>
      <c r="F15" s="12"/>
      <c r="G15" s="12"/>
      <c r="H15" s="12"/>
      <c r="I15" s="12"/>
      <c r="L15" s="9"/>
      <c r="M15" s="9"/>
      <c r="N15" s="9"/>
      <c r="O15" s="9"/>
      <c r="P15" s="9"/>
    </row>
    <row r="16" spans="2:16" ht="21" customHeight="1" x14ac:dyDescent="0.35">
      <c r="B16" s="121" t="s">
        <v>39</v>
      </c>
      <c r="C16" s="182" t="s">
        <v>28</v>
      </c>
      <c r="D16" s="182"/>
      <c r="E16" s="182"/>
      <c r="F16" s="182"/>
      <c r="G16" s="182"/>
      <c r="H16" s="182"/>
      <c r="I16" s="120" t="s">
        <v>40</v>
      </c>
      <c r="J16" s="120"/>
      <c r="K16" s="9"/>
      <c r="L16" s="9"/>
      <c r="M16" s="9"/>
      <c r="N16" s="9"/>
      <c r="O16" s="9"/>
      <c r="P16" s="9"/>
    </row>
    <row r="17" spans="2:16" ht="20.25" customHeight="1" x14ac:dyDescent="0.35">
      <c r="B17" s="122"/>
      <c r="C17" s="104" t="s">
        <v>9</v>
      </c>
      <c r="D17" s="104" t="s">
        <v>91</v>
      </c>
      <c r="E17" s="104" t="s">
        <v>10</v>
      </c>
      <c r="F17" s="104" t="s">
        <v>91</v>
      </c>
      <c r="G17" s="104" t="s">
        <v>18</v>
      </c>
      <c r="H17" s="104" t="s">
        <v>91</v>
      </c>
      <c r="I17" s="120"/>
      <c r="J17" s="120"/>
      <c r="K17" s="9"/>
      <c r="L17" s="9"/>
      <c r="M17" s="9"/>
      <c r="N17" s="9"/>
      <c r="O17" s="9"/>
      <c r="P17" s="9"/>
    </row>
    <row r="18" spans="2:16" ht="17.25" customHeight="1" x14ac:dyDescent="0.35">
      <c r="B18" s="103" t="s">
        <v>212</v>
      </c>
      <c r="C18" s="11">
        <f>'31'!T26+'32'!T26+'33'!T26+'34'!T26+'35'!T26</f>
        <v>0</v>
      </c>
      <c r="D18" s="117" t="e">
        <f>(C18*100)/G20</f>
        <v>#DIV/0!</v>
      </c>
      <c r="E18" s="11">
        <f>'31'!T27+'32'!T27+'33'!T27+'34'!T27+'35'!T27</f>
        <v>0</v>
      </c>
      <c r="F18" s="111" t="e">
        <f>(E18*100)/G20</f>
        <v>#DIV/0!</v>
      </c>
      <c r="G18" s="105">
        <f>C18+E18</f>
        <v>0</v>
      </c>
      <c r="H18" s="111" t="e">
        <f>(G18*100)/G20</f>
        <v>#DIV/0!</v>
      </c>
      <c r="I18" s="185"/>
      <c r="J18" s="185"/>
      <c r="K18" s="9"/>
      <c r="L18" s="9"/>
      <c r="M18" s="9"/>
      <c r="N18" s="9"/>
      <c r="O18" s="9"/>
      <c r="P18" s="9"/>
    </row>
    <row r="19" spans="2:16" ht="17.25" customHeight="1" x14ac:dyDescent="0.35">
      <c r="B19" s="103" t="s">
        <v>213</v>
      </c>
      <c r="C19" s="11">
        <f>'31'!V26+'32'!V26+'33'!V26+'34'!V26+'35'!V26</f>
        <v>0</v>
      </c>
      <c r="D19" s="117" t="e">
        <f>(C19*100)/G20</f>
        <v>#DIV/0!</v>
      </c>
      <c r="E19" s="11">
        <f>'31'!V27+'32'!V27+'33'!V27+'34'!V27+'35'!V27</f>
        <v>0</v>
      </c>
      <c r="F19" s="111" t="e">
        <f>(E19*100)/G20</f>
        <v>#DIV/0!</v>
      </c>
      <c r="G19" s="109">
        <f>C19+E19</f>
        <v>0</v>
      </c>
      <c r="H19" s="111" t="e">
        <f>(G19*100)/G20</f>
        <v>#DIV/0!</v>
      </c>
      <c r="I19" s="185"/>
      <c r="J19" s="185"/>
      <c r="K19" s="9"/>
      <c r="L19" s="9"/>
      <c r="M19" s="9"/>
      <c r="N19" s="9"/>
      <c r="O19" s="9"/>
      <c r="P19" s="9"/>
    </row>
    <row r="20" spans="2:16" ht="17.25" customHeight="1" x14ac:dyDescent="0.35">
      <c r="B20" s="108" t="s">
        <v>18</v>
      </c>
      <c r="C20" s="108">
        <f>SUM(C18:C19)</f>
        <v>0</v>
      </c>
      <c r="D20" s="118" t="e">
        <f>(C20*100)/G20</f>
        <v>#DIV/0!</v>
      </c>
      <c r="E20" s="108">
        <f>SUM(E18:E19)</f>
        <v>0</v>
      </c>
      <c r="F20" s="119" t="e">
        <f>(E20*100)/G20</f>
        <v>#DIV/0!</v>
      </c>
      <c r="G20" s="110">
        <f>SUM(G18:G19)</f>
        <v>0</v>
      </c>
      <c r="H20" s="119" t="e">
        <f>SUM(H18:H19)</f>
        <v>#DIV/0!</v>
      </c>
      <c r="I20" s="185"/>
      <c r="J20" s="185"/>
      <c r="K20" s="9"/>
      <c r="L20" s="9"/>
      <c r="M20" s="9"/>
      <c r="N20" s="9"/>
      <c r="O20" s="9"/>
      <c r="P20" s="9"/>
    </row>
    <row r="21" spans="2:16" ht="21" customHeight="1" x14ac:dyDescent="0.3">
      <c r="J21" s="95"/>
    </row>
    <row r="22" spans="2:16" ht="20.25" customHeight="1" x14ac:dyDescent="0.35">
      <c r="C22" s="4" t="s">
        <v>75</v>
      </c>
      <c r="D22" s="4"/>
      <c r="E22" s="95"/>
      <c r="F22" s="95"/>
      <c r="G22" s="95"/>
      <c r="H22" s="95"/>
      <c r="I22" s="95"/>
      <c r="J22" s="95"/>
      <c r="K22" s="28"/>
    </row>
    <row r="23" spans="2:16" ht="12.75" customHeight="1" x14ac:dyDescent="0.35">
      <c r="C23" s="4"/>
      <c r="D23" s="4"/>
      <c r="E23" s="95"/>
      <c r="F23" s="95"/>
      <c r="G23" s="95"/>
      <c r="H23" s="95"/>
      <c r="I23" s="95"/>
      <c r="J23" s="95"/>
      <c r="K23" s="28"/>
    </row>
    <row r="24" spans="2:16" ht="20.25" customHeight="1" x14ac:dyDescent="0.35">
      <c r="C24" s="4" t="s">
        <v>53</v>
      </c>
      <c r="D24" s="4"/>
      <c r="E24" s="95"/>
      <c r="F24" s="95"/>
      <c r="G24" s="95"/>
      <c r="H24" s="95"/>
      <c r="I24" s="95"/>
      <c r="J24" s="95"/>
      <c r="K24" s="28"/>
    </row>
    <row r="25" spans="2:16" ht="20.25" customHeight="1" x14ac:dyDescent="0.35">
      <c r="C25" s="4" t="s">
        <v>228</v>
      </c>
      <c r="D25" s="4"/>
      <c r="E25" s="95"/>
      <c r="F25" s="95"/>
      <c r="G25" s="95"/>
      <c r="H25" s="95"/>
      <c r="I25" s="95"/>
      <c r="J25" s="95"/>
      <c r="K25" s="28"/>
    </row>
    <row r="26" spans="2:16" ht="20.25" customHeight="1" x14ac:dyDescent="0.35">
      <c r="C26" s="4" t="s">
        <v>229</v>
      </c>
      <c r="D26" s="4"/>
      <c r="E26" s="95"/>
      <c r="F26" s="95"/>
      <c r="G26" s="95"/>
      <c r="H26" s="95"/>
      <c r="I26" s="95"/>
      <c r="J26" s="95"/>
      <c r="K26" s="28"/>
    </row>
    <row r="27" spans="2:16" ht="20.25" customHeight="1" x14ac:dyDescent="0.35">
      <c r="C27" s="4" t="s">
        <v>230</v>
      </c>
      <c r="D27" s="4"/>
      <c r="E27" s="95"/>
      <c r="F27" s="95"/>
      <c r="G27" s="95"/>
      <c r="H27" s="95"/>
      <c r="I27" s="95"/>
      <c r="J27" s="95"/>
      <c r="K27" s="28"/>
    </row>
    <row r="28" spans="2:16" ht="15" customHeight="1" x14ac:dyDescent="0.35">
      <c r="C28" s="4"/>
      <c r="D28" s="4"/>
      <c r="E28" s="95"/>
      <c r="F28" s="95"/>
      <c r="G28" s="95"/>
      <c r="H28" s="95"/>
      <c r="I28" s="95"/>
      <c r="J28" s="95"/>
      <c r="K28" s="28"/>
    </row>
    <row r="29" spans="2:16" ht="20.25" customHeight="1" x14ac:dyDescent="0.35">
      <c r="C29" s="4"/>
      <c r="D29" s="4"/>
      <c r="E29" s="95"/>
      <c r="F29" s="95"/>
      <c r="G29" s="95"/>
      <c r="H29" s="95"/>
      <c r="I29" s="95"/>
      <c r="J29" s="95"/>
      <c r="K29" s="28"/>
    </row>
    <row r="30" spans="2:16" ht="20.25" customHeight="1" x14ac:dyDescent="0.35">
      <c r="C30" s="4"/>
      <c r="D30" s="4"/>
      <c r="E30" s="95"/>
      <c r="F30" s="95"/>
      <c r="G30" s="95"/>
      <c r="H30" s="95"/>
      <c r="I30" s="95"/>
      <c r="J30" s="95"/>
      <c r="K30" s="28"/>
    </row>
    <row r="31" spans="2:16" ht="20.25" customHeight="1" x14ac:dyDescent="0.35">
      <c r="C31" s="4"/>
      <c r="D31" s="4"/>
      <c r="E31" s="95"/>
      <c r="F31" s="95"/>
      <c r="G31" s="95"/>
      <c r="H31" s="95"/>
      <c r="I31" s="95"/>
      <c r="J31" s="95"/>
      <c r="K31" s="28"/>
    </row>
    <row r="32" spans="2:16" ht="20.25" customHeight="1" x14ac:dyDescent="0.35">
      <c r="C32" s="4"/>
      <c r="D32" s="4"/>
      <c r="E32" s="95"/>
      <c r="F32" s="95"/>
      <c r="G32" s="95"/>
      <c r="H32" s="95"/>
      <c r="I32" s="95"/>
      <c r="J32" s="95"/>
      <c r="K32" s="28"/>
    </row>
    <row r="33" spans="3:11" ht="20.25" customHeight="1" x14ac:dyDescent="0.35">
      <c r="C33" s="4"/>
      <c r="D33" s="4"/>
      <c r="E33" s="95"/>
      <c r="F33" s="95"/>
      <c r="G33" s="95"/>
      <c r="H33" s="95"/>
      <c r="I33" s="95"/>
      <c r="K33" s="28"/>
    </row>
  </sheetData>
  <sheetProtection algorithmName="SHA-512" hashValue="fSkDFThKZce0NNYZ1t6UpTzABrOefWUCe6dy7qPQs2Wr/oKOAsY8MbnUeHWT+FjzvPN7GOaK2M6ab5S1uzhx4Q==" saltValue="yDz740vPdWH5tBcjZ2H7mg==" spinCount="100000" sheet="1" objects="1" scenarios="1"/>
  <mergeCells count="26">
    <mergeCell ref="B1:J1"/>
    <mergeCell ref="I18:J18"/>
    <mergeCell ref="I19:J19"/>
    <mergeCell ref="I20:J20"/>
    <mergeCell ref="C16:H16"/>
    <mergeCell ref="I16:J17"/>
    <mergeCell ref="B2:J2"/>
    <mergeCell ref="I7:J7"/>
    <mergeCell ref="I5:J6"/>
    <mergeCell ref="I8:J8"/>
    <mergeCell ref="E5:H5"/>
    <mergeCell ref="B5:B6"/>
    <mergeCell ref="B16:B17"/>
    <mergeCell ref="B14:J14"/>
    <mergeCell ref="C5:D5"/>
    <mergeCell ref="C6:D6"/>
    <mergeCell ref="C7:D7"/>
    <mergeCell ref="C8:D8"/>
    <mergeCell ref="C9:D9"/>
    <mergeCell ref="C10:D10"/>
    <mergeCell ref="C11:D11"/>
    <mergeCell ref="I9:J9"/>
    <mergeCell ref="I10:J10"/>
    <mergeCell ref="I11:J11"/>
    <mergeCell ref="I12:J12"/>
    <mergeCell ref="C12:D12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F12 D20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29</vt:i4>
      </vt:variant>
    </vt:vector>
  </HeadingPairs>
  <TitlesOfParts>
    <vt:vector size="37" baseType="lpstr">
      <vt:lpstr>กรอกข้อมูล</vt:lpstr>
      <vt:lpstr>31</vt:lpstr>
      <vt:lpstr>32</vt:lpstr>
      <vt:lpstr>33</vt:lpstr>
      <vt:lpstr>34</vt:lpstr>
      <vt:lpstr>35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'31'!Print_Area</vt:lpstr>
      <vt:lpstr>'32'!Print_Area</vt:lpstr>
      <vt:lpstr>'33'!Print_Area</vt:lpstr>
      <vt:lpstr>'34'!Print_Area</vt:lpstr>
      <vt:lpstr>'35'!Print_Area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User</cp:lastModifiedBy>
  <cp:lastPrinted>2020-11-04T13:07:36Z</cp:lastPrinted>
  <dcterms:created xsi:type="dcterms:W3CDTF">2014-05-12T12:37:27Z</dcterms:created>
  <dcterms:modified xsi:type="dcterms:W3CDTF">2020-11-16T10:31:31Z</dcterms:modified>
</cp:coreProperties>
</file>