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2564\"/>
    </mc:Choice>
  </mc:AlternateContent>
  <xr:revisionPtr revIDLastSave="0" documentId="13_ncr:1_{087B8214-EF5D-4A50-A8D1-3677B7859F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รอกข้อมูล" sheetId="18" r:id="rId1"/>
    <sheet name="31" sheetId="7" r:id="rId2"/>
    <sheet name="32" sheetId="14" r:id="rId3"/>
    <sheet name="33" sheetId="15" r:id="rId4"/>
    <sheet name="34" sheetId="16" r:id="rId5"/>
    <sheet name="35" sheetId="17" r:id="rId6"/>
    <sheet name="สรุปผล" sheetId="13" r:id="rId7"/>
    <sheet name="สรุปกิจกรรม" sheetId="20" r:id="rId8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'31'!$A$1:$N$52</definedName>
    <definedName name="_xlnm.Print_Area" localSheetId="2">'32'!$A$1:$N$52</definedName>
    <definedName name="_xlnm.Print_Area" localSheetId="3">'33'!$A$1:$O$52</definedName>
    <definedName name="_xlnm.Print_Area" localSheetId="4">'34'!$A$1:$N$52</definedName>
    <definedName name="_xlnm.Print_Area" localSheetId="5">'35'!$A$1:$N$52</definedName>
    <definedName name="_xlnm.Print_Area" localSheetId="7">สรุปกิจกรรม!$A$1:$J$33</definedName>
    <definedName name="_xlnm.Print_Area" localSheetId="6">สรุปผล!$A$1:$O$43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7">#REF!</definedName>
    <definedName name="ค">#REF!</definedName>
    <definedName name="คณิตศาสตร์" localSheetId="0">กรอกข้อมูล!$A$79:$A$85</definedName>
    <definedName name="คณิตศาสตร์" localSheetId="7">#REF!</definedName>
    <definedName name="คณิตศาสตร์">#REF!</definedName>
    <definedName name="ง" localSheetId="7">#REF!</definedName>
    <definedName name="ง">#REF!</definedName>
    <definedName name="ต" localSheetId="7">#REF!</definedName>
    <definedName name="ต">#REF!</definedName>
    <definedName name="ท" localSheetId="7">#REF!</definedName>
    <definedName name="ท">#REF!</definedName>
    <definedName name="แนะแนว" localSheetId="0">กรอกข้อมูล!$I$79:$I$79</definedName>
    <definedName name="แนะแนว" localSheetId="7">#REF!</definedName>
    <definedName name="แนะแนว">#REF!</definedName>
    <definedName name="พ" localSheetId="7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7">#REF!</definedName>
    <definedName name="ภาษาต่างประเทศ">#REF!</definedName>
    <definedName name="ภาษาไทย" localSheetId="0">กรอกข้อมูล!$B$79:$B$87</definedName>
    <definedName name="ภาษาไทย" localSheetId="7">#REF!</definedName>
    <definedName name="ภาษาไทย">#REF!</definedName>
    <definedName name="รายวิชาแนะแนว">กรอกข้อมูล!$I$79:$I$79</definedName>
    <definedName name="ว" localSheetId="7">#REF!</definedName>
    <definedName name="ว">#REF!</definedName>
    <definedName name="วิทยาศาสตร์" localSheetId="0">กรอกข้อมูล!$C$79:$C$90</definedName>
    <definedName name="วิทยาศาสตร์" localSheetId="7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7">#REF!</definedName>
    <definedName name="ศ">#REF!</definedName>
    <definedName name="ศิลปะ" localSheetId="0">กรอกข้อมูล!$D$79:$D$81</definedName>
    <definedName name="ศิลปะ" localSheetId="7">#REF!</definedName>
    <definedName name="ศิลปะ">#REF!</definedName>
    <definedName name="ส" localSheetId="7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 localSheetId="7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 localSheetId="7">#REF!</definedName>
    <definedName name="สุขศึกษาและพลศึกษ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7" l="1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Q49" i="17" l="1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AF8" i="16" l="1"/>
  <c r="AF8" i="15"/>
  <c r="AF8" i="14"/>
  <c r="AF8" i="7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AF8" i="17"/>
  <c r="Q48" i="17"/>
  <c r="Q48" i="16"/>
  <c r="Q48" i="7"/>
  <c r="Q48" i="14" l="1"/>
  <c r="Q49" i="14"/>
  <c r="K30" i="17" l="1"/>
  <c r="K30" i="16"/>
  <c r="K30" i="15"/>
  <c r="K30" i="14"/>
  <c r="E6" i="18"/>
  <c r="B7" i="20" s="1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7" l="1"/>
  <c r="V27" i="17"/>
  <c r="V26" i="17"/>
  <c r="T26" i="17"/>
  <c r="V27" i="16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T9" i="17"/>
  <c r="X12" i="13" s="1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L27" i="17" l="1"/>
  <c r="T28" i="17"/>
  <c r="X26" i="17"/>
  <c r="W26" i="17" s="1"/>
  <c r="K26" i="17"/>
  <c r="K27" i="17"/>
  <c r="V28" i="17"/>
  <c r="L26" i="17"/>
  <c r="X27" i="17"/>
  <c r="U27" i="17" s="1"/>
  <c r="K27" i="16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W26" i="16" l="1"/>
  <c r="G11" i="20"/>
  <c r="M27" i="17"/>
  <c r="U26" i="17"/>
  <c r="W27" i="17"/>
  <c r="E11" i="20"/>
  <c r="M26" i="17"/>
  <c r="X28" i="17"/>
  <c r="C11" i="20" s="1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S9" i="17"/>
  <c r="K10" i="17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S10" i="17"/>
  <c r="K11" i="17" s="1"/>
  <c r="M19" i="14"/>
  <c r="M19" i="17"/>
  <c r="M23" i="17"/>
  <c r="AD11" i="17"/>
  <c r="M16" i="17"/>
  <c r="M23" i="16"/>
  <c r="M19" i="16"/>
  <c r="M16" i="16"/>
  <c r="AD11" i="16"/>
  <c r="S9" i="16"/>
  <c r="K10" i="16" s="1"/>
  <c r="M19" i="15"/>
  <c r="M23" i="15"/>
  <c r="AD11" i="15"/>
  <c r="S9" i="15"/>
  <c r="K10" i="15" s="1"/>
  <c r="M16" i="15"/>
  <c r="M23" i="14"/>
  <c r="AD11" i="14"/>
  <c r="S9" i="14"/>
  <c r="K10" i="14" s="1"/>
  <c r="M16" i="14"/>
  <c r="L9" i="15" l="1"/>
  <c r="U28" i="15"/>
  <c r="F9" i="20" s="1"/>
  <c r="W28" i="17"/>
  <c r="H11" i="20" s="1"/>
  <c r="U28" i="17"/>
  <c r="F11" i="20" s="1"/>
  <c r="W28" i="16"/>
  <c r="H10" i="20" s="1"/>
  <c r="U28" i="16"/>
  <c r="F10" i="20" s="1"/>
  <c r="W28" i="15"/>
  <c r="H9" i="20" s="1"/>
  <c r="L9" i="17"/>
  <c r="L9" i="16"/>
  <c r="W28" i="14"/>
  <c r="H8" i="20" s="1"/>
  <c r="U28" i="14"/>
  <c r="F8" i="20" s="1"/>
  <c r="AI6" i="13"/>
  <c r="S11" i="17"/>
  <c r="S11" i="16"/>
  <c r="C10" i="13" s="1"/>
  <c r="S11" i="15"/>
  <c r="S11" i="14"/>
  <c r="AF9" i="17" l="1"/>
  <c r="Z23" i="17" s="1"/>
  <c r="U23" i="17"/>
  <c r="C9" i="13"/>
  <c r="AC12" i="15"/>
  <c r="AC21" i="15" s="1"/>
  <c r="C8" i="13"/>
  <c r="AC12" i="14"/>
  <c r="AC21" i="14" s="1"/>
  <c r="C11" i="13"/>
  <c r="AC12" i="17"/>
  <c r="AC21" i="17" s="1"/>
  <c r="AC12" i="16"/>
  <c r="AC21" i="16" s="1"/>
  <c r="Z12" i="17"/>
  <c r="AA12" i="17"/>
  <c r="AA21" i="17" s="1"/>
  <c r="Y12" i="17"/>
  <c r="Y21" i="17" s="1"/>
  <c r="AB12" i="17"/>
  <c r="AB21" i="17" s="1"/>
  <c r="T12" i="17"/>
  <c r="W12" i="17"/>
  <c r="V12" i="17"/>
  <c r="V21" i="17" s="1"/>
  <c r="U12" i="17"/>
  <c r="U21" i="17" s="1"/>
  <c r="X12" i="17"/>
  <c r="X21" i="17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V26" i="7"/>
  <c r="T26" i="7"/>
  <c r="V27" i="7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E19" i="20"/>
  <c r="T28" i="7"/>
  <c r="K26" i="7"/>
  <c r="X26" i="7"/>
  <c r="W26" i="7" s="1"/>
  <c r="C18" i="20"/>
  <c r="V28" i="7"/>
  <c r="K27" i="7"/>
  <c r="C19" i="20"/>
  <c r="X27" i="7"/>
  <c r="W27" i="7" s="1"/>
  <c r="L26" i="7"/>
  <c r="E18" i="20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U27" i="7" l="1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G20" i="20" l="1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K10" i="7" s="1"/>
  <c r="L9" i="7" s="1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D13" i="13" s="1"/>
  <c r="AH15" i="13"/>
  <c r="I7" i="13"/>
  <c r="I12" i="13" s="1"/>
  <c r="I13" i="13" s="1"/>
  <c r="Y20" i="7"/>
  <c r="S11" i="7"/>
  <c r="C12" i="20" s="1"/>
  <c r="F12" i="20" l="1"/>
  <c r="H12" i="20"/>
  <c r="AF9" i="7"/>
  <c r="Z23" i="7" s="1"/>
  <c r="AC12" i="7"/>
  <c r="H7" i="13"/>
  <c r="H12" i="13" s="1"/>
  <c r="H13" i="13" s="1"/>
  <c r="X20" i="7"/>
  <c r="Y12" i="7"/>
  <c r="C7" i="13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S5" i="13" s="1"/>
  <c r="W21" i="7"/>
  <c r="W15" i="7"/>
  <c r="AD12" i="7"/>
  <c r="AA21" i="7"/>
  <c r="Z15" i="7"/>
  <c r="S6" i="13" l="1"/>
  <c r="D14" i="13" s="1"/>
</calcChain>
</file>

<file path=xl/sharedStrings.xml><?xml version="1.0" encoding="utf-8"?>
<sst xmlns="http://schemas.openxmlformats.org/spreadsheetml/2006/main" count="1249" uniqueCount="693">
  <si>
    <t>เลขที่</t>
  </si>
  <si>
    <t>เลขประจำตัว</t>
  </si>
  <si>
    <t>เด็กชาย</t>
  </si>
  <si>
    <t>เด็กหญิง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</si>
  <si>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</si>
  <si>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</si>
  <si>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</si>
  <si>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</si>
  <si>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</si>
  <si>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</si>
  <si>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</si>
  <si>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</si>
  <si>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</si>
  <si>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</si>
  <si>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โกหนด</t>
  </si>
  <si>
    <t>รักกะเปา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</si>
  <si>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</si>
  <si>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</si>
  <si>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</si>
  <si>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</si>
  <si>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</si>
  <si>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</si>
  <si>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</si>
  <si>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</si>
  <si>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</si>
  <si>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</si>
  <si>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</si>
  <si>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</si>
  <si>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</si>
  <si>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</si>
  <si>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</si>
  <si>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</si>
  <si>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</si>
  <si>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</si>
  <si>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</si>
  <si>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</si>
  <si>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</si>
  <si>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</si>
  <si>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</si>
  <si>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</si>
  <si>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</si>
  <si>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</si>
  <si>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</si>
  <si>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</si>
  <si>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</si>
  <si>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</si>
  <si>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</si>
  <si>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</si>
  <si>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</si>
  <si>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</si>
  <si>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</si>
  <si>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</si>
  <si>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</si>
  <si>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</si>
  <si>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</si>
  <si>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</si>
  <si>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</si>
  <si>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</si>
  <si>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</si>
  <si>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</si>
  <si>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</si>
  <si>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</si>
  <si>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</si>
  <si>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</si>
  <si>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</si>
  <si>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</si>
  <si>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</si>
  <si>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</si>
  <si>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</si>
  <si>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</si>
  <si>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</si>
  <si>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</si>
  <si>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</si>
  <si>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</si>
  <si>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</si>
  <si>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</si>
  <si>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</si>
  <si>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</si>
  <si>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</si>
  <si>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</si>
  <si>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</si>
  <si>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</si>
  <si>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</si>
  <si>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</si>
  <si>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</si>
  <si>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</si>
  <si>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</si>
  <si>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</si>
  <si>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</si>
  <si>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ณัฐณิชา</t>
  </si>
  <si>
    <t>แซ่ด่าน</t>
  </si>
  <si>
    <t>ธิดารัตน์</t>
  </si>
  <si>
    <t>ชุมช้าง</t>
  </si>
  <si>
    <t>เกลี้ยงเกลา</t>
  </si>
  <si>
    <t>ศศิวิมล</t>
  </si>
  <si>
    <t>ขาวจิตร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</si>
  <si>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</si>
  <si>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</si>
  <si>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</si>
  <si>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</si>
  <si>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</si>
  <si>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</si>
  <si>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</si>
  <si>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</si>
  <si>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</si>
  <si>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</si>
  <si>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</si>
  <si>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</si>
  <si>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</si>
  <si>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</si>
  <si>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</si>
  <si>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</si>
  <si>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</si>
  <si>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</si>
  <si>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</si>
  <si>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</si>
  <si>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</si>
  <si>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</si>
  <si>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</si>
  <si>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</si>
  <si>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</si>
  <si>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</si>
  <si>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</si>
  <si>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</si>
  <si>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</si>
  <si>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</si>
  <si>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</si>
  <si>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</si>
  <si>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</si>
  <si>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</si>
  <si>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</si>
  <si>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</si>
  <si>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</si>
  <si>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</si>
  <si>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</si>
  <si>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</si>
  <si>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</si>
  <si>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</si>
  <si>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</si>
  <si>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</si>
  <si>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</si>
  <si>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</si>
  <si>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</si>
  <si>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</si>
  <si>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</si>
  <si>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</si>
  <si>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</si>
  <si>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</si>
  <si>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</si>
  <si>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</si>
  <si>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</si>
  <si>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</si>
  <si>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จันทร์สุขศรี</t>
  </si>
  <si>
    <t>นามบุตร</t>
  </si>
  <si>
    <t>สุขเกษม</t>
  </si>
  <si>
    <t>บัวแก้ว</t>
  </si>
  <si>
    <t>ศรีสุวรรณ</t>
  </si>
  <si>
    <t>ศักดา</t>
  </si>
  <si>
    <t>ทองสัมฤทธิ์</t>
  </si>
  <si>
    <t>คงนิ่ม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</si>
  <si>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</si>
  <si>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</si>
  <si>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</si>
  <si>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</si>
  <si>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</si>
  <si>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09377</t>
  </si>
  <si>
    <t>พีรดา</t>
  </si>
  <si>
    <t>ทองตำลึง</t>
  </si>
  <si>
    <t>09380</t>
  </si>
  <si>
    <t>ทรงกลด</t>
  </si>
  <si>
    <t>ทิพย์พิมล</t>
  </si>
  <si>
    <t>09666</t>
  </si>
  <si>
    <t>ศิระษา</t>
  </si>
  <si>
    <t>09667</t>
  </si>
  <si>
    <t>นราวุธ</t>
  </si>
  <si>
    <t>แดงกุล</t>
  </si>
  <si>
    <t>จิรพงศ์</t>
  </si>
  <si>
    <t>วราภรณ์</t>
  </si>
  <si>
    <t>ปาลคะเชนทร์</t>
  </si>
  <si>
    <t>ต้นตาลเดี่ยว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</si>
  <si>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</si>
  <si>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</si>
  <si>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</si>
  <si>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</si>
  <si>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</si>
  <si>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</si>
  <si>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</si>
  <si>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</si>
  <si>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</si>
  <si>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</si>
  <si>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</si>
  <si>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</si>
  <si>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</si>
  <si>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</si>
  <si>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</si>
  <si>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</si>
  <si>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</si>
  <si>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</si>
  <si>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</si>
  <si>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</si>
  <si>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</si>
  <si>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อรวรรณ</t>
  </si>
  <si>
    <t>โภคัย</t>
  </si>
  <si>
    <t>นภัสสร</t>
  </si>
  <si>
    <t>ชนากานต์</t>
  </si>
  <si>
    <t>ฤทธิกุล</t>
  </si>
  <si>
    <t>สุตาภัทร</t>
  </si>
  <si>
    <t>แก้วกุล</t>
  </si>
  <si>
    <t>(นางสาวพันทิวา คงแย้ม)</t>
  </si>
  <si>
    <t>(นางสาววราวรรณ  พัฒน์จีน)</t>
  </si>
  <si>
    <t>(นางสาวอโนทัย  หนักแดง)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</si>
  <si>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</si>
  <si>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</si>
  <si>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</si>
  <si>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</si>
  <si>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</si>
  <si>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</si>
  <si>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</si>
  <si>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>08960</t>
  </si>
  <si>
    <t>สรุจ</t>
  </si>
  <si>
    <t>จาดศรี</t>
  </si>
  <si>
    <t>09126</t>
  </si>
  <si>
    <t xml:space="preserve">กฤษณะ </t>
  </si>
  <si>
    <t>ชัยนาคิน</t>
  </si>
  <si>
    <t>09127</t>
  </si>
  <si>
    <t xml:space="preserve">กันตภณ </t>
  </si>
  <si>
    <t>สัมพันธ์</t>
  </si>
  <si>
    <t>09130</t>
  </si>
  <si>
    <t>ติณพัฒน์</t>
  </si>
  <si>
    <t>ชูจันทร์</t>
  </si>
  <si>
    <t>09131</t>
  </si>
  <si>
    <t>ธนกฤต</t>
  </si>
  <si>
    <t>พุทธเจริญ</t>
  </si>
  <si>
    <t>09133</t>
  </si>
  <si>
    <t>ธนธรณ์</t>
  </si>
  <si>
    <t>ศรีนาค</t>
  </si>
  <si>
    <t>09135</t>
  </si>
  <si>
    <t xml:space="preserve">ธีรเดช </t>
  </si>
  <si>
    <t>คงเกษตร</t>
  </si>
  <si>
    <t>09136</t>
  </si>
  <si>
    <t>นครินทร์</t>
  </si>
  <si>
    <t>สีบุญเรือง</t>
  </si>
  <si>
    <t>09137</t>
  </si>
  <si>
    <t xml:space="preserve">พงศกร </t>
  </si>
  <si>
    <t>09138</t>
  </si>
  <si>
    <t>ภูวดล</t>
  </si>
  <si>
    <t>ทองพัฒน์</t>
  </si>
  <si>
    <t>09139</t>
  </si>
  <si>
    <t>มนตรี</t>
  </si>
  <si>
    <t>ศรีสาคร</t>
  </si>
  <si>
    <t>09140</t>
  </si>
  <si>
    <t>ยศพล</t>
  </si>
  <si>
    <t>09141</t>
  </si>
  <si>
    <t>รพีภัทร</t>
  </si>
  <si>
    <t>ฤทธิ์มาก</t>
  </si>
  <si>
    <t>09142</t>
  </si>
  <si>
    <t>ศักดาเทพ</t>
  </si>
  <si>
    <t>สมตน</t>
  </si>
  <si>
    <t>09143</t>
  </si>
  <si>
    <t>ศุภชัย</t>
  </si>
  <si>
    <t>กาสา</t>
  </si>
  <si>
    <t>09144</t>
  </si>
  <si>
    <t xml:space="preserve">ศุภสัณห์ </t>
  </si>
  <si>
    <t>09147</t>
  </si>
  <si>
    <t>สุรินทร์</t>
  </si>
  <si>
    <t>พุฒชุมแสง</t>
  </si>
  <si>
    <t>09148</t>
  </si>
  <si>
    <t>เหมิยะ</t>
  </si>
  <si>
    <t>บัวกอ</t>
  </si>
  <si>
    <t>09149</t>
  </si>
  <si>
    <t>อภิยุทธ</t>
  </si>
  <si>
    <t>คุณวิจิตร</t>
  </si>
  <si>
    <t>09150</t>
  </si>
  <si>
    <t>กชอร</t>
  </si>
  <si>
    <t>มณีรัตน์</t>
  </si>
  <si>
    <t>09152</t>
  </si>
  <si>
    <t xml:space="preserve">เด็กหญิง </t>
  </si>
  <si>
    <t>09153</t>
  </si>
  <si>
    <t>พนิดา</t>
  </si>
  <si>
    <t>แก้วมิ่งเมือง</t>
  </si>
  <si>
    <t>09154</t>
  </si>
  <si>
    <t xml:space="preserve">ลลิตา </t>
  </si>
  <si>
    <t>ประดับศิลป์</t>
  </si>
  <si>
    <t>09155</t>
  </si>
  <si>
    <t>สุทธิดา</t>
  </si>
  <si>
    <t>สุระกาหล</t>
  </si>
  <si>
    <t>09156</t>
  </si>
  <si>
    <t>สุนิษา</t>
  </si>
  <si>
    <t>คงแดง</t>
  </si>
  <si>
    <t>09157</t>
  </si>
  <si>
    <t>อนัญญา</t>
  </si>
  <si>
    <t>ทองแก้ว</t>
  </si>
  <si>
    <t>09160</t>
  </si>
  <si>
    <t>อัมพุซินี</t>
  </si>
  <si>
    <t>ดวงแก้ว</t>
  </si>
  <si>
    <t>09382</t>
  </si>
  <si>
    <t>วนิดา</t>
  </si>
  <si>
    <t>สุดาบุตร</t>
  </si>
  <si>
    <t>09662</t>
  </si>
  <si>
    <t>เอกชัย</t>
  </si>
  <si>
    <t>09663</t>
  </si>
  <si>
    <t>ทยากร</t>
  </si>
  <si>
    <t>กูลเกื้อ</t>
  </si>
  <si>
    <t>09675</t>
  </si>
  <si>
    <t>จุฬารัตน์</t>
  </si>
  <si>
    <t>พาพันธ์</t>
  </si>
  <si>
    <t>09688</t>
  </si>
  <si>
    <t>ภคนันท์</t>
  </si>
  <si>
    <t>พงษ์หวาน</t>
  </si>
  <si>
    <t>09690</t>
  </si>
  <si>
    <t>10031</t>
  </si>
  <si>
    <t>อนุรัตน์</t>
  </si>
  <si>
    <t>ครูที่ปรึกษา         ครูภัทราพร  ช่างเหล็ก          ครูนพดล  ทองนา</t>
  </si>
  <si>
    <t xml:space="preserve"> นักเรียนชั้นมัธยมศึกษาปีที่ </t>
  </si>
  <si>
    <t>09161</t>
  </si>
  <si>
    <t xml:space="preserve">กิตติพงศ์  </t>
  </si>
  <si>
    <t>คงสุวรรณ</t>
  </si>
  <si>
    <t>09163</t>
  </si>
  <si>
    <t>จักรกฤษ</t>
  </si>
  <si>
    <t>แก้วช่วย</t>
  </si>
  <si>
    <t>09164</t>
  </si>
  <si>
    <t>ชัชพิสิฐ</t>
  </si>
  <si>
    <t>อินทวงค์</t>
  </si>
  <si>
    <t>09165</t>
  </si>
  <si>
    <t>ชัยวัฒน์</t>
  </si>
  <si>
    <t>บัวเล็ก</t>
  </si>
  <si>
    <t>09166</t>
  </si>
  <si>
    <t xml:space="preserve">ชุมพล </t>
  </si>
  <si>
    <t>ทองจันทร์</t>
  </si>
  <si>
    <t>09167</t>
  </si>
  <si>
    <t xml:space="preserve">ณภัสกร </t>
  </si>
  <si>
    <t>ธรรมเรียง</t>
  </si>
  <si>
    <t>09168</t>
  </si>
  <si>
    <t>ณัฐชนน</t>
  </si>
  <si>
    <t>ฟูเผือก</t>
  </si>
  <si>
    <t>09169</t>
  </si>
  <si>
    <t>ณัฐวุฒิ</t>
  </si>
  <si>
    <t>ไกรแก้ว</t>
  </si>
  <si>
    <t>09170</t>
  </si>
  <si>
    <t>อินต๊ะ</t>
  </si>
  <si>
    <t>09172</t>
  </si>
  <si>
    <t>ปัณณธร</t>
  </si>
  <si>
    <t>รักษาพราหมณ์</t>
  </si>
  <si>
    <t>09173</t>
  </si>
  <si>
    <t>พงษ์ศกร</t>
  </si>
  <si>
    <t>คำคุณคำ</t>
  </si>
  <si>
    <t>09174</t>
  </si>
  <si>
    <t>พีรวัฒน์</t>
  </si>
  <si>
    <t>ใจทัน</t>
  </si>
  <si>
    <t>09175</t>
  </si>
  <si>
    <t>ภูสิทธิ์</t>
  </si>
  <si>
    <t>บัวสุข</t>
  </si>
  <si>
    <t>09176</t>
  </si>
  <si>
    <t>เมธาสิทธิ์</t>
  </si>
  <si>
    <t>สิทธิเดช</t>
  </si>
  <si>
    <t>09178</t>
  </si>
  <si>
    <t>อภิชาติ</t>
  </si>
  <si>
    <t>รักสวัสดิ์</t>
  </si>
  <si>
    <t>09179</t>
  </si>
  <si>
    <t xml:space="preserve">กันธิชา </t>
  </si>
  <si>
    <t>เพรี</t>
  </si>
  <si>
    <t>09180</t>
  </si>
  <si>
    <t xml:space="preserve">การณ์ธิดา </t>
  </si>
  <si>
    <t>เมืองเฉียง</t>
  </si>
  <si>
    <t>09181</t>
  </si>
  <si>
    <t>เจนจิรา</t>
  </si>
  <si>
    <t>ราชคำ</t>
  </si>
  <si>
    <t>09182</t>
  </si>
  <si>
    <t>ชลิตา</t>
  </si>
  <si>
    <t>09183</t>
  </si>
  <si>
    <t>ณัฏฐธิดา</t>
  </si>
  <si>
    <t>สุวรรณศักดิ์</t>
  </si>
  <si>
    <t>09184</t>
  </si>
  <si>
    <t>ยาสิทธิ์</t>
  </si>
  <si>
    <t>09185</t>
  </si>
  <si>
    <t>นันท์นภัส</t>
  </si>
  <si>
    <t>ซ้ายเซ่ง</t>
  </si>
  <si>
    <t>09186</t>
  </si>
  <si>
    <t>นันทิชา</t>
  </si>
  <si>
    <t>วัญญา</t>
  </si>
  <si>
    <t>09187</t>
  </si>
  <si>
    <t>เนตรชนก</t>
  </si>
  <si>
    <t>ผ่องใส</t>
  </si>
  <si>
    <t>09189</t>
  </si>
  <si>
    <t>09190</t>
  </si>
  <si>
    <t>สุดธิดา</t>
  </si>
  <si>
    <t>วิมัติ</t>
  </si>
  <si>
    <t>09191</t>
  </si>
  <si>
    <t>สุธาสินี</t>
  </si>
  <si>
    <t>แสงทอง</t>
  </si>
  <si>
    <t>09192</t>
  </si>
  <si>
    <t xml:space="preserve">สุภัทรา </t>
  </si>
  <si>
    <t>ศรีกรด</t>
  </si>
  <si>
    <t>09374</t>
  </si>
  <si>
    <t>นันธิชา</t>
  </si>
  <si>
    <t>พรประสิทธิ์</t>
  </si>
  <si>
    <t>09379</t>
  </si>
  <si>
    <t>ภควดี</t>
  </si>
  <si>
    <t>09384</t>
  </si>
  <si>
    <t>กิตติพงศธร</t>
  </si>
  <si>
    <t>ศรีคิรินทร์</t>
  </si>
  <si>
    <t>09664</t>
  </si>
  <si>
    <t>ทักษิณ</t>
  </si>
  <si>
    <t>คำแปร</t>
  </si>
  <si>
    <t>09665</t>
  </si>
  <si>
    <t>ศิวกร</t>
  </si>
  <si>
    <t>อิ่มใจ</t>
  </si>
  <si>
    <t xml:space="preserve">ครูที่ปรึกษา          ครูวีรยุทธ  อนุกูล          ครูนวนาท  กลิ่นเมฆ </t>
  </si>
  <si>
    <t xml:space="preserve">  นักเรียนชั้นมัธยมศึกษาปีที่ </t>
  </si>
  <si>
    <t>08931</t>
  </si>
  <si>
    <t>ภัทรพล</t>
  </si>
  <si>
    <t>08935</t>
  </si>
  <si>
    <t>ภาณุวัฒน์</t>
  </si>
  <si>
    <t>ชะอุ่ม</t>
  </si>
  <si>
    <t>09193</t>
  </si>
  <si>
    <t xml:space="preserve">เชาว์วัฒน์  </t>
  </si>
  <si>
    <t>สอาดมาตปัญญา</t>
  </si>
  <si>
    <t>09195</t>
  </si>
  <si>
    <t>ร่มเมือง</t>
  </si>
  <si>
    <t>09196</t>
  </si>
  <si>
    <t>ธีระนริศร์</t>
  </si>
  <si>
    <t>09197</t>
  </si>
  <si>
    <t>นันทพงศ์</t>
  </si>
  <si>
    <t>เกษราพงษ์</t>
  </si>
  <si>
    <t>09199</t>
  </si>
  <si>
    <t>พิพัฒน์พงศ์</t>
  </si>
  <si>
    <t>สุขประสานต์</t>
  </si>
  <si>
    <t>09200</t>
  </si>
  <si>
    <t>ภูริณัฐ</t>
  </si>
  <si>
    <t>ผจงเกียรติ</t>
  </si>
  <si>
    <t>09205</t>
  </si>
  <si>
    <t>อิทธิพล</t>
  </si>
  <si>
    <t>09207</t>
  </si>
  <si>
    <t>กัญชนก</t>
  </si>
  <si>
    <t>ณ เจริญ</t>
  </si>
  <si>
    <t>09209</t>
  </si>
  <si>
    <t>ญารัตน์</t>
  </si>
  <si>
    <t>09210</t>
  </si>
  <si>
    <t>ณัฐวดี</t>
  </si>
  <si>
    <t>สุภลักษณ์</t>
  </si>
  <si>
    <t>09212</t>
  </si>
  <si>
    <t>นวรัตน์</t>
  </si>
  <si>
    <t>วัจนา</t>
  </si>
  <si>
    <t>09214</t>
  </si>
  <si>
    <t xml:space="preserve">บัญฑิตา </t>
  </si>
  <si>
    <t>09215</t>
  </si>
  <si>
    <t>บัณฑิตา</t>
  </si>
  <si>
    <t>เพชรพรหม</t>
  </si>
  <si>
    <t>09216</t>
  </si>
  <si>
    <t xml:space="preserve">ประสิตา </t>
  </si>
  <si>
    <t>จันทร์แก้ว</t>
  </si>
  <si>
    <t>09217</t>
  </si>
  <si>
    <t>ปริฉัตร</t>
  </si>
  <si>
    <t>09218</t>
  </si>
  <si>
    <t xml:space="preserve">ปัทมาภรณ์ </t>
  </si>
  <si>
    <t>ถาวรพล</t>
  </si>
  <si>
    <t>09219</t>
  </si>
  <si>
    <t>พิมพ์ณภัส</t>
  </si>
  <si>
    <t>แก้วทับทิม</t>
  </si>
  <si>
    <t>09220</t>
  </si>
  <si>
    <t>มันทนา</t>
  </si>
  <si>
    <t>ไทรจีน</t>
  </si>
  <si>
    <t>09221</t>
  </si>
  <si>
    <t>เมธาวี</t>
  </si>
  <si>
    <t>09222</t>
  </si>
  <si>
    <t>สุธาทิพย์</t>
  </si>
  <si>
    <t>มีเทพ</t>
  </si>
  <si>
    <t>09223</t>
  </si>
  <si>
    <t>สุภัสสร</t>
  </si>
  <si>
    <t>ห้วยนุ้ย</t>
  </si>
  <si>
    <t>09224</t>
  </si>
  <si>
    <t>อคัมย์สิริ</t>
  </si>
  <si>
    <t>09694</t>
  </si>
  <si>
    <t>ธัญญามาศ</t>
  </si>
  <si>
    <t>พฤกษ์บุญจันทร์</t>
  </si>
  <si>
    <t>09695</t>
  </si>
  <si>
    <t>ปณิดา</t>
  </si>
  <si>
    <t>09698</t>
  </si>
  <si>
    <t>สายน้ำ</t>
  </si>
  <si>
    <t>สุขไส</t>
  </si>
  <si>
    <t xml:space="preserve">นักเรียนชั้นมัธยมศึกษาปีที่ </t>
  </si>
  <si>
    <t xml:space="preserve">ครูที่ปรึกษา         ครูสัญญา  เจริญ          ครูวิภาวรรณ  ขันพระแสง    </t>
  </si>
  <si>
    <t>09225</t>
  </si>
  <si>
    <t>ฐิติพงศ์</t>
  </si>
  <si>
    <t>ภิรมย์</t>
  </si>
  <si>
    <t>09226</t>
  </si>
  <si>
    <t>ธนกร</t>
  </si>
  <si>
    <t>กุหลาบ</t>
  </si>
  <si>
    <t>09227</t>
  </si>
  <si>
    <t xml:space="preserve">ธนภัทร </t>
  </si>
  <si>
    <t>บัวสังข์</t>
  </si>
  <si>
    <t>09228</t>
  </si>
  <si>
    <t>ธนวิชญ์</t>
  </si>
  <si>
    <t>09229</t>
  </si>
  <si>
    <t>ธีระภัทร์</t>
  </si>
  <si>
    <t>สามิตร</t>
  </si>
  <si>
    <t>09230</t>
  </si>
  <si>
    <t>นนทภัทธ์</t>
  </si>
  <si>
    <t>อินสอน</t>
  </si>
  <si>
    <t>09231</t>
  </si>
  <si>
    <t>นพรัตน์</t>
  </si>
  <si>
    <t>อินทรกำเนิด</t>
  </si>
  <si>
    <t>09232</t>
  </si>
  <si>
    <t>นรินธร</t>
  </si>
  <si>
    <t>จันทร์พฤกษ์</t>
  </si>
  <si>
    <t>09233</t>
  </si>
  <si>
    <t xml:space="preserve">นัฐพงศ์ </t>
  </si>
  <si>
    <t>จรูญรักษ์</t>
  </si>
  <si>
    <t>09234</t>
  </si>
  <si>
    <t>บัณฑิต</t>
  </si>
  <si>
    <t>ปราบเหตุ</t>
  </si>
  <si>
    <t>09235</t>
  </si>
  <si>
    <t>พีรภาส</t>
  </si>
  <si>
    <t>สโมสร</t>
  </si>
  <si>
    <t>09236</t>
  </si>
  <si>
    <t>บัวทอง</t>
  </si>
  <si>
    <t>09237</t>
  </si>
  <si>
    <t xml:space="preserve">ภูริภัทร </t>
  </si>
  <si>
    <t>ไชยวัฒน์</t>
  </si>
  <si>
    <t>09238</t>
  </si>
  <si>
    <t>เสริมศิริ</t>
  </si>
  <si>
    <t>09239</t>
  </si>
  <si>
    <t>กชกร</t>
  </si>
  <si>
    <t>สอนรัตน์</t>
  </si>
  <si>
    <t>09240</t>
  </si>
  <si>
    <t>กมลรัตน์</t>
  </si>
  <si>
    <t>ชุมคง</t>
  </si>
  <si>
    <t>09241</t>
  </si>
  <si>
    <t>กัลยาณี</t>
  </si>
  <si>
    <t>ฉิมประสิทธิ์</t>
  </si>
  <si>
    <t>09242</t>
  </si>
  <si>
    <t xml:space="preserve">จิราวรรณ  </t>
  </si>
  <si>
    <t>แป้นทอง</t>
  </si>
  <si>
    <t>09243</t>
  </si>
  <si>
    <t>แก้วบุญชา</t>
  </si>
  <si>
    <t>09244</t>
  </si>
  <si>
    <t>สวนแก้ว</t>
  </si>
  <si>
    <t>09245</t>
  </si>
  <si>
    <t>ธัญวรัตม์</t>
  </si>
  <si>
    <t>อาวุธ</t>
  </si>
  <si>
    <t>09246</t>
  </si>
  <si>
    <t>ธีรนาฏ</t>
  </si>
  <si>
    <t>เหมรังษี</t>
  </si>
  <si>
    <t>09247</t>
  </si>
  <si>
    <t>หีตจินดา</t>
  </si>
  <si>
    <t>09248</t>
  </si>
  <si>
    <t>09249</t>
  </si>
  <si>
    <t>ชูศรี</t>
  </si>
  <si>
    <t>09250</t>
  </si>
  <si>
    <t>นิชาพรรณ</t>
  </si>
  <si>
    <t>หาดี</t>
  </si>
  <si>
    <t>09251</t>
  </si>
  <si>
    <t>พัชราภา</t>
  </si>
  <si>
    <t>ปานเวช</t>
  </si>
  <si>
    <t>09252</t>
  </si>
  <si>
    <t xml:space="preserve">เพชรไพลิน </t>
  </si>
  <si>
    <t>ล่องแป้น</t>
  </si>
  <si>
    <t>09253</t>
  </si>
  <si>
    <t>ยุพารัตน์</t>
  </si>
  <si>
    <t>เศษภักดี</t>
  </si>
  <si>
    <t>09254</t>
  </si>
  <si>
    <t>รัชนีวรรณ</t>
  </si>
  <si>
    <t>มะปรางค์ก่ำ</t>
  </si>
  <si>
    <t>09255</t>
  </si>
  <si>
    <t>ศศิประภา</t>
  </si>
  <si>
    <t>ววงสันเทียะ</t>
  </si>
  <si>
    <t>09256</t>
  </si>
  <si>
    <t>สริตา</t>
  </si>
  <si>
    <t>ถึงเจริญ</t>
  </si>
  <si>
    <t>09257</t>
  </si>
  <si>
    <t>สุกัญญารัตน์</t>
  </si>
  <si>
    <t>ตุลพันธ์</t>
  </si>
  <si>
    <t>09258</t>
  </si>
  <si>
    <t>09259</t>
  </si>
  <si>
    <t>โสภิตา</t>
  </si>
  <si>
    <t>นิลบุญ</t>
  </si>
  <si>
    <t>09260</t>
  </si>
  <si>
    <t>คงคล้าย</t>
  </si>
  <si>
    <t>09261</t>
  </si>
  <si>
    <t xml:space="preserve">อรวรา </t>
  </si>
  <si>
    <t>09262</t>
  </si>
  <si>
    <t>อริษา</t>
  </si>
  <si>
    <t>09263</t>
  </si>
  <si>
    <t xml:space="preserve">อัญชิสา </t>
  </si>
  <si>
    <t>ตระหง่าน</t>
  </si>
  <si>
    <t>09264</t>
  </si>
  <si>
    <t>ณัฐนิชา</t>
  </si>
  <si>
    <t>เกษม</t>
  </si>
  <si>
    <t xml:space="preserve">         ครูที่ปรึกษา      ครูฐิตารีย์  อินทจันทร์</t>
  </si>
  <si>
    <t>09265</t>
  </si>
  <si>
    <t>จักรกฤษณ์</t>
  </si>
  <si>
    <t>อินแสง</t>
  </si>
  <si>
    <t>09266</t>
  </si>
  <si>
    <t>วัฒนชัย</t>
  </si>
  <si>
    <t>09267</t>
  </si>
  <si>
    <t xml:space="preserve">ณัชพล </t>
  </si>
  <si>
    <t>จันทะจร</t>
  </si>
  <si>
    <t>09268</t>
  </si>
  <si>
    <t>ศึกเสือ</t>
  </si>
  <si>
    <t>09270</t>
  </si>
  <si>
    <t>ตันติกร</t>
  </si>
  <si>
    <t>แย้มรัตน์</t>
  </si>
  <si>
    <t>09271</t>
  </si>
  <si>
    <t>ศักดิภาชน์</t>
  </si>
  <si>
    <t>09272</t>
  </si>
  <si>
    <t>น้อมเกตุ</t>
  </si>
  <si>
    <t>09273</t>
  </si>
  <si>
    <t>ธนากร</t>
  </si>
  <si>
    <t>บุญชูดำ</t>
  </si>
  <si>
    <t>09275</t>
  </si>
  <si>
    <t>กลิ่นสอน</t>
  </si>
  <si>
    <t>09276</t>
  </si>
  <si>
    <t xml:space="preserve">ภักษนัย </t>
  </si>
  <si>
    <t>โอชารส</t>
  </si>
  <si>
    <t>09277</t>
  </si>
  <si>
    <t xml:space="preserve">ภาณุมาศ </t>
  </si>
  <si>
    <t>กลีบเมฆ</t>
  </si>
  <si>
    <t>09278</t>
  </si>
  <si>
    <t>อัตถพล</t>
  </si>
  <si>
    <t>ช่วยชาติ</t>
  </si>
  <si>
    <t>09279</t>
  </si>
  <si>
    <t>กรชิตา</t>
  </si>
  <si>
    <t>ประสาร</t>
  </si>
  <si>
    <t>09280</t>
  </si>
  <si>
    <t>กฤติกา</t>
  </si>
  <si>
    <t>นินมณี</t>
  </si>
  <si>
    <t>09281</t>
  </si>
  <si>
    <t xml:space="preserve">กัลยรัตน์ </t>
  </si>
  <si>
    <t>เทพขาว</t>
  </si>
  <si>
    <t>09282</t>
  </si>
  <si>
    <t>กุลญรัตน์</t>
  </si>
  <si>
    <t>พรหมคุ้ม</t>
  </si>
  <si>
    <t>09283</t>
  </si>
  <si>
    <t xml:space="preserve">จรรยาพร </t>
  </si>
  <si>
    <t>ทองรอด</t>
  </si>
  <si>
    <t>09284</t>
  </si>
  <si>
    <t xml:space="preserve">จิรัชยา </t>
  </si>
  <si>
    <t>แซ่เซียะ</t>
  </si>
  <si>
    <t>09285</t>
  </si>
  <si>
    <t xml:space="preserve">จุฑาทิพย์ </t>
  </si>
  <si>
    <t>เกยุระ</t>
  </si>
  <si>
    <t>09286</t>
  </si>
  <si>
    <t>ฐานิตา</t>
  </si>
  <si>
    <t>เจริญ</t>
  </si>
  <si>
    <t>09287</t>
  </si>
  <si>
    <t>เพ็งผอม</t>
  </si>
  <si>
    <t>09288</t>
  </si>
  <si>
    <t>นฤนาท</t>
  </si>
  <si>
    <t>09289</t>
  </si>
  <si>
    <t xml:space="preserve">นัชชนันท์ </t>
  </si>
  <si>
    <t>09291</t>
  </si>
  <si>
    <t>พรนภัส</t>
  </si>
  <si>
    <t>แสงอาวุธ</t>
  </si>
  <si>
    <t>09292</t>
  </si>
  <si>
    <t>พรหมพร</t>
  </si>
  <si>
    <t>ชูเมือง</t>
  </si>
  <si>
    <t>09293</t>
  </si>
  <si>
    <t xml:space="preserve">เพชรสิตา </t>
  </si>
  <si>
    <t>ศรีแสง</t>
  </si>
  <si>
    <t>09294</t>
  </si>
  <si>
    <t>ลลิตภัทร</t>
  </si>
  <si>
    <t>เจริญพงศ์</t>
  </si>
  <si>
    <t>09295</t>
  </si>
  <si>
    <t>09296</t>
  </si>
  <si>
    <t xml:space="preserve">วินิธา </t>
  </si>
  <si>
    <t>09297</t>
  </si>
  <si>
    <t>วิไลวรรณ</t>
  </si>
  <si>
    <t>09298</t>
  </si>
  <si>
    <t>ศรสวรรค์</t>
  </si>
  <si>
    <t>บัวมณี</t>
  </si>
  <si>
    <t>09299</t>
  </si>
  <si>
    <t>ศศิธร</t>
  </si>
  <si>
    <t>ชนะอักษร</t>
  </si>
  <si>
    <t>09300</t>
  </si>
  <si>
    <t>สุนิสา</t>
  </si>
  <si>
    <t>ธรรมวัฒน์</t>
  </si>
  <si>
    <t>09301</t>
  </si>
  <si>
    <t xml:space="preserve">อทิตยา </t>
  </si>
  <si>
    <t>09303</t>
  </si>
  <si>
    <t>อริสา</t>
  </si>
  <si>
    <t>ทองวิเศษ</t>
  </si>
  <si>
    <t>09304</t>
  </si>
  <si>
    <t>อาทิตยา</t>
  </si>
  <si>
    <t>สมเพชร</t>
  </si>
  <si>
    <t>ครูที่ปรึกษา         ครูจุฬาลักษณ์  หนูหวาน        ครูพิไลวรรณ  ธารายศ</t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</si>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</sst>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8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1" xfId="0" applyFont="1" applyBorder="1" applyAlignment="1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10" borderId="0" xfId="0" applyFont="1" applyFill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187" fontId="2" fillId="0" borderId="0" xfId="0" applyNumberFormat="1" applyFont="1" applyProtection="1"/>
    <xf numFmtId="0" fontId="12" fillId="0" borderId="9" xfId="0" applyFont="1" applyBorder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6" fillId="0" borderId="0" xfId="0" applyFont="1" applyProtection="1"/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9" fillId="0" borderId="1" xfId="0" applyFont="1" applyBorder="1"/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12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" fontId="5" fillId="6" borderId="5" xfId="0" applyNumberFormat="1" applyFont="1" applyFill="1" applyBorder="1" applyAlignment="1" applyProtection="1">
      <alignment horizontal="center"/>
    </xf>
    <xf numFmtId="1" fontId="5" fillId="6" borderId="1" xfId="0" applyNumberFormat="1" applyFont="1" applyFill="1" applyBorder="1" applyAlignment="1" applyProtection="1">
      <alignment horizontal="center"/>
    </xf>
    <xf numFmtId="1" fontId="5" fillId="8" borderId="5" xfId="0" applyNumberFormat="1" applyFont="1" applyFill="1" applyBorder="1" applyAlignment="1" applyProtection="1">
      <alignment horizontal="center"/>
    </xf>
    <xf numFmtId="1" fontId="5" fillId="8" borderId="1" xfId="0" applyNumberFormat="1" applyFont="1" applyFill="1" applyBorder="1" applyAlignment="1" applyProtection="1">
      <alignment horizontal="center"/>
    </xf>
    <xf numFmtId="1" fontId="5" fillId="7" borderId="1" xfId="0" applyNumberFormat="1" applyFont="1" applyFill="1" applyBorder="1" applyAlignment="1" applyProtection="1">
      <alignment horizontal="center"/>
    </xf>
    <xf numFmtId="2" fontId="5" fillId="6" borderId="5" xfId="0" applyNumberFormat="1" applyFont="1" applyFill="1" applyBorder="1" applyAlignment="1" applyProtection="1">
      <alignment horizontal="center"/>
    </xf>
    <xf numFmtId="2" fontId="5" fillId="8" borderId="5" xfId="0" applyNumberFormat="1" applyFont="1" applyFill="1" applyBorder="1" applyAlignment="1" applyProtection="1">
      <alignment horizontal="center"/>
    </xf>
    <xf numFmtId="2" fontId="5" fillId="7" borderId="1" xfId="0" applyNumberFormat="1" applyFont="1" applyFill="1" applyBorder="1" applyAlignment="1" applyProtection="1">
      <alignment horizontal="center"/>
    </xf>
    <xf numFmtId="2" fontId="5" fillId="11" borderId="9" xfId="0" applyNumberFormat="1" applyFont="1" applyFill="1" applyBorder="1" applyAlignment="1" applyProtection="1">
      <alignment horizontal="center"/>
    </xf>
    <xf numFmtId="0" fontId="5" fillId="11" borderId="9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38100</xdr:rowOff>
    </xdr:from>
    <xdr:to>
      <xdr:col>15</xdr:col>
      <xdr:colOff>209550</xdr:colOff>
      <xdr:row>46</xdr:row>
      <xdr:rowOff>114300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781425" y="6524625"/>
          <a:ext cx="2933700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28</xdr:row>
      <xdr:rowOff>0</xdr:rowOff>
    </xdr:from>
    <xdr:to>
      <xdr:col>15</xdr:col>
      <xdr:colOff>257175</xdr:colOff>
      <xdr:row>46</xdr:row>
      <xdr:rowOff>76200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410075" y="6477000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28</xdr:row>
      <xdr:rowOff>30480</xdr:rowOff>
    </xdr:from>
    <xdr:to>
      <xdr:col>15</xdr:col>
      <xdr:colOff>491490</xdr:colOff>
      <xdr:row>46</xdr:row>
      <xdr:rowOff>106680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537710" y="6591300"/>
          <a:ext cx="3581400" cy="403098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2:I97"/>
  <sheetViews>
    <sheetView tabSelected="1" workbookViewId="0">
      <selection activeCell="C4" sqref="C4"/>
    </sheetView>
  </sheetViews>
  <sheetFormatPr defaultColWidth="9" defaultRowHeight="13.8" x14ac:dyDescent="0.25"/>
  <cols>
    <col min="1" max="1" width="6.8984375" style="3" customWidth="1"/>
    <col min="2" max="2" width="22.296875" style="3" customWidth="1"/>
    <col min="3" max="3" width="28.3984375" style="3" customWidth="1"/>
    <col min="4" max="4" width="9" style="3"/>
    <col min="5" max="5" width="6.59765625" style="3" customWidth="1"/>
    <col min="6" max="6" width="7.3984375" style="3" customWidth="1"/>
    <col min="7" max="7" width="7.59765625" style="3" customWidth="1"/>
    <col min="8" max="8" width="7.09765625" style="3" customWidth="1"/>
    <col min="9" max="9" width="7.3984375" style="3" customWidth="1"/>
    <col min="10" max="10" width="9" style="3"/>
    <col min="11" max="11" width="14.3984375" style="3" customWidth="1"/>
    <col min="12" max="16384" width="9" style="3"/>
  </cols>
  <sheetData>
    <row r="2" spans="2:9" ht="27" x14ac:dyDescent="0.75">
      <c r="B2" s="68" t="s">
        <v>72</v>
      </c>
    </row>
    <row r="4" spans="2:9" ht="27" x14ac:dyDescent="0.75">
      <c r="B4" s="139" t="s">
        <v>685</v>
      </c>
      <c r="C4" s="69" t="s">
        <v>150</v>
      </c>
    </row>
    <row r="5" spans="2:9" ht="27" x14ac:dyDescent="0.75">
      <c r="B5" s="139" t="s">
        <v>686</v>
      </c>
      <c r="C5" s="69" t="s">
        <v>132</v>
      </c>
    </row>
    <row r="6" spans="2:9" ht="27" x14ac:dyDescent="0.75">
      <c r="B6" s="139" t="s">
        <v>687</v>
      </c>
      <c r="C6" s="70">
        <v>3</v>
      </c>
      <c r="D6" s="3" t="s">
        <v>40</v>
      </c>
      <c r="E6" s="3" t="str">
        <f>IF(LEFT(C6,1)="1","1/1",IF(LEFT(C6,1)="2","2/1",IF(LEFT(C6,1)="3","3/1",IF(LEFT(C6,1)="4","4/1",IF(LEFT(C6,1)="5","5/1",IF(LEFT(C6,1)="6","6/1"))))))</f>
        <v>3/1</v>
      </c>
      <c r="F6" s="3" t="str">
        <f>IF(LEFT(C6,1)="1","1/2",IF(LEFT(C6,1)="2","2/2",IF(LEFT(C6,1)="3","3/2",IF(LEFT(C6,1)="4","4/2",IF(LEFT(C6,1)="5","5/2",IF(LEFT(C6,1)="6","6/2"))))))</f>
        <v>3/2</v>
      </c>
      <c r="G6" s="3" t="str">
        <f>IF(LEFT(C6,1)="1","1/3",IF(LEFT(C6,1)="2","2/3",IF(LEFT(C6,1)="3","3/3",IF(LEFT(C6,1)="4","4/3",IF(LEFT(C6,1)="5","5/3",IF(LEFT(C6,1)="6","6/3"))))))</f>
        <v>3/3</v>
      </c>
      <c r="H6" s="3" t="str">
        <f>IF(LEFT(C6,1)="1","1/4",IF(LEFT(C6,1)="2","2/4",IF(LEFT(C6,1)="3","3/4",IF(LEFT(C6,1)="4","4/4",IF(LEFT(C6,1)="5","5/4",IF(LEFT(C6,1)="6","6/4"))))))</f>
        <v>3/4</v>
      </c>
      <c r="I6" s="3" t="str">
        <f>IF(LEFT(C6,1)="1","1/5",IF(LEFT(C6,1)="2","2/5",IF(LEFT(C6,1)="3","3/5",IF(LEFT(C6,1)="4","4/5",IF(LEFT(C6,1)="5","5/5",IF(LEFT(C6,1)="6","6/5"))))))</f>
        <v>3/5</v>
      </c>
    </row>
    <row r="7" spans="2:9" ht="27" x14ac:dyDescent="0.75">
      <c r="B7" s="139" t="s">
        <v>688</v>
      </c>
      <c r="C7" s="69">
        <v>1</v>
      </c>
    </row>
    <row r="8" spans="2:9" ht="27" x14ac:dyDescent="0.75">
      <c r="B8" s="139" t="s">
        <v>689</v>
      </c>
      <c r="C8" s="69">
        <v>2564</v>
      </c>
    </row>
    <row r="9" spans="2:9" ht="27" x14ac:dyDescent="0.75">
      <c r="B9" s="139" t="s">
        <v>690</v>
      </c>
      <c r="C9" s="69" t="s">
        <v>164</v>
      </c>
    </row>
    <row r="10" spans="2:9" ht="27" x14ac:dyDescent="0.75">
      <c r="B10" s="139" t="s">
        <v>691</v>
      </c>
      <c r="C10" s="69">
        <v>12345</v>
      </c>
    </row>
    <row r="11" spans="2:9" ht="27" x14ac:dyDescent="0.75">
      <c r="B11" s="139" t="s">
        <v>692</v>
      </c>
      <c r="C11" s="69" t="s">
        <v>65</v>
      </c>
    </row>
    <row r="63" spans="1:6" x14ac:dyDescent="0.25">
      <c r="A63" s="3">
        <v>1</v>
      </c>
      <c r="F63" s="3">
        <v>2562</v>
      </c>
    </row>
    <row r="64" spans="1:6" x14ac:dyDescent="0.25">
      <c r="A64" s="3">
        <v>2</v>
      </c>
      <c r="F64" s="3">
        <v>2563</v>
      </c>
    </row>
    <row r="65" spans="1:9" x14ac:dyDescent="0.25">
      <c r="A65" s="3">
        <v>3</v>
      </c>
      <c r="F65" s="3">
        <v>2564</v>
      </c>
    </row>
    <row r="66" spans="1:9" x14ac:dyDescent="0.25">
      <c r="A66" s="3">
        <v>4</v>
      </c>
      <c r="F66" s="3">
        <v>2565</v>
      </c>
    </row>
    <row r="67" spans="1:9" x14ac:dyDescent="0.25">
      <c r="A67" s="3">
        <v>5</v>
      </c>
      <c r="F67" s="3">
        <v>2566</v>
      </c>
    </row>
    <row r="68" spans="1:9" x14ac:dyDescent="0.25">
      <c r="A68" s="3">
        <v>6</v>
      </c>
      <c r="F68" s="3">
        <v>2567</v>
      </c>
    </row>
    <row r="69" spans="1:9" x14ac:dyDescent="0.25">
      <c r="C69" s="30"/>
      <c r="F69" s="3">
        <v>2568</v>
      </c>
    </row>
    <row r="70" spans="1:9" x14ac:dyDescent="0.25">
      <c r="F70" s="3">
        <v>2569</v>
      </c>
    </row>
    <row r="71" spans="1:9" ht="15.6" x14ac:dyDescent="0.4">
      <c r="C71" s="3" t="s">
        <v>197</v>
      </c>
      <c r="F71" s="3">
        <v>2570</v>
      </c>
    </row>
    <row r="72" spans="1:9" x14ac:dyDescent="0.25">
      <c r="C72" s="3" t="s">
        <v>74</v>
      </c>
    </row>
    <row r="73" spans="1:9" x14ac:dyDescent="0.25">
      <c r="C73" s="3" t="s">
        <v>65</v>
      </c>
    </row>
    <row r="74" spans="1:9" x14ac:dyDescent="0.25">
      <c r="C74" s="3" t="s">
        <v>75</v>
      </c>
    </row>
    <row r="75" spans="1:9" x14ac:dyDescent="0.25">
      <c r="C75" s="3" t="s">
        <v>73</v>
      </c>
    </row>
    <row r="76" spans="1:9" x14ac:dyDescent="0.25">
      <c r="C76" s="3" t="s">
        <v>100</v>
      </c>
    </row>
    <row r="78" spans="1:9" x14ac:dyDescent="0.25">
      <c r="A78" s="3" t="s">
        <v>76</v>
      </c>
      <c r="B78" s="3" t="s">
        <v>80</v>
      </c>
      <c r="C78" s="3" t="s">
        <v>163</v>
      </c>
      <c r="D78" s="3" t="s">
        <v>78</v>
      </c>
      <c r="E78" s="3" t="s">
        <v>79</v>
      </c>
      <c r="F78" s="75" t="s">
        <v>150</v>
      </c>
      <c r="G78" s="3" t="s">
        <v>162</v>
      </c>
      <c r="H78" s="3" t="s">
        <v>77</v>
      </c>
      <c r="I78" s="3" t="s">
        <v>198</v>
      </c>
    </row>
    <row r="79" spans="1:9" x14ac:dyDescent="0.25">
      <c r="A79" s="3" t="s">
        <v>108</v>
      </c>
      <c r="B79" s="3" t="s">
        <v>103</v>
      </c>
      <c r="C79" s="3" t="s">
        <v>113</v>
      </c>
      <c r="D79" s="3" t="s">
        <v>147</v>
      </c>
      <c r="E79" s="3" t="s">
        <v>119</v>
      </c>
      <c r="F79" s="3" t="s">
        <v>130</v>
      </c>
      <c r="G79" s="3" t="s">
        <v>123</v>
      </c>
      <c r="H79" s="3" t="s">
        <v>137</v>
      </c>
      <c r="I79" s="3" t="s">
        <v>146</v>
      </c>
    </row>
    <row r="80" spans="1:9" x14ac:dyDescent="0.25">
      <c r="A80" s="3" t="s">
        <v>107</v>
      </c>
      <c r="B80" s="3" t="s">
        <v>112</v>
      </c>
      <c r="C80" s="3" t="s">
        <v>114</v>
      </c>
      <c r="D80" s="3" t="s">
        <v>148</v>
      </c>
      <c r="E80" s="3" t="s">
        <v>120</v>
      </c>
      <c r="F80" s="3" t="s">
        <v>131</v>
      </c>
      <c r="G80" s="3" t="s">
        <v>124</v>
      </c>
      <c r="H80" s="3" t="s">
        <v>138</v>
      </c>
    </row>
    <row r="81" spans="1:8" x14ac:dyDescent="0.25">
      <c r="A81" s="3" t="s">
        <v>106</v>
      </c>
      <c r="B81" s="3" t="s">
        <v>111</v>
      </c>
      <c r="C81" s="3" t="s">
        <v>115</v>
      </c>
      <c r="D81" s="3" t="s">
        <v>149</v>
      </c>
      <c r="E81" s="3" t="s">
        <v>121</v>
      </c>
      <c r="F81" s="3" t="s">
        <v>136</v>
      </c>
      <c r="G81" s="3" t="s">
        <v>126</v>
      </c>
      <c r="H81" s="3" t="s">
        <v>139</v>
      </c>
    </row>
    <row r="82" spans="1:8" x14ac:dyDescent="0.25">
      <c r="A82" s="3" t="s">
        <v>105</v>
      </c>
      <c r="B82" s="3" t="s">
        <v>110</v>
      </c>
      <c r="C82" s="3" t="s">
        <v>116</v>
      </c>
      <c r="E82" s="3" t="s">
        <v>122</v>
      </c>
      <c r="F82" s="3" t="s">
        <v>132</v>
      </c>
      <c r="G82" s="3" t="s">
        <v>129</v>
      </c>
      <c r="H82" s="3" t="s">
        <v>140</v>
      </c>
    </row>
    <row r="83" spans="1:8" x14ac:dyDescent="0.25">
      <c r="A83" s="3" t="s">
        <v>104</v>
      </c>
      <c r="B83" s="3" t="s">
        <v>208</v>
      </c>
      <c r="C83" s="3" t="s">
        <v>117</v>
      </c>
      <c r="F83" s="3" t="s">
        <v>133</v>
      </c>
      <c r="H83" s="3" t="s">
        <v>141</v>
      </c>
    </row>
    <row r="84" spans="1:8" x14ac:dyDescent="0.25">
      <c r="A84" s="3" t="s">
        <v>160</v>
      </c>
      <c r="B84" s="3" t="s">
        <v>102</v>
      </c>
      <c r="C84" s="3" t="s">
        <v>118</v>
      </c>
      <c r="F84" s="3" t="s">
        <v>134</v>
      </c>
      <c r="H84" s="3" t="s">
        <v>143</v>
      </c>
    </row>
    <row r="85" spans="1:8" x14ac:dyDescent="0.25">
      <c r="A85" s="3" t="s">
        <v>209</v>
      </c>
      <c r="B85" s="3" t="s">
        <v>109</v>
      </c>
      <c r="C85" s="3" t="s">
        <v>213</v>
      </c>
      <c r="F85" s="3" t="s">
        <v>216</v>
      </c>
      <c r="H85" s="3" t="s">
        <v>161</v>
      </c>
    </row>
    <row r="86" spans="1:8" x14ac:dyDescent="0.25">
      <c r="B86" s="3" t="s">
        <v>210</v>
      </c>
      <c r="C86" s="3" t="s">
        <v>214</v>
      </c>
      <c r="F86" s="3" t="s">
        <v>217</v>
      </c>
      <c r="H86" s="3" t="s">
        <v>142</v>
      </c>
    </row>
    <row r="87" spans="1:8" x14ac:dyDescent="0.25">
      <c r="B87" s="3" t="s">
        <v>211</v>
      </c>
      <c r="C87" s="3" t="s">
        <v>215</v>
      </c>
      <c r="F87" s="3" t="s">
        <v>135</v>
      </c>
      <c r="H87" s="3" t="s">
        <v>144</v>
      </c>
    </row>
    <row r="88" spans="1:8" x14ac:dyDescent="0.25">
      <c r="C88" s="107" t="s">
        <v>125</v>
      </c>
      <c r="H88" s="3" t="s">
        <v>212</v>
      </c>
    </row>
    <row r="89" spans="1:8" x14ac:dyDescent="0.25">
      <c r="C89" s="3" t="s">
        <v>127</v>
      </c>
      <c r="H89" s="3" t="s">
        <v>145</v>
      </c>
    </row>
    <row r="90" spans="1:8" x14ac:dyDescent="0.25">
      <c r="C90" s="3" t="s">
        <v>128</v>
      </c>
    </row>
    <row r="93" spans="1:8" x14ac:dyDescent="0.25">
      <c r="A93" s="3" t="s">
        <v>183</v>
      </c>
    </row>
    <row r="94" spans="1:8" x14ac:dyDescent="0.25">
      <c r="A94" s="3" t="s">
        <v>184</v>
      </c>
      <c r="C94" s="3" t="s">
        <v>182</v>
      </c>
    </row>
    <row r="95" spans="1:8" x14ac:dyDescent="0.25">
      <c r="C95" s="3" t="s">
        <v>185</v>
      </c>
    </row>
    <row r="96" spans="1:8" x14ac:dyDescent="0.25">
      <c r="C96" s="3" t="s">
        <v>186</v>
      </c>
    </row>
    <row r="97" spans="3:3" x14ac:dyDescent="0.25">
      <c r="C97" s="3" t="s">
        <v>187</v>
      </c>
    </row>
  </sheetData>
  <sheetProtection sheet="1" objects="1" scenarios="1"/>
  <dataConsolidate function="count"/>
  <dataValidations count="6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topLeftCell="B1"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7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19921875" style="2" customWidth="1"/>
    <col min="9" max="9" width="1.3984375" style="2" customWidth="1"/>
    <col min="10" max="10" width="9.296875" style="2" customWidth="1"/>
    <col min="11" max="12" width="5.296875" style="2" customWidth="1"/>
    <col min="13" max="13" width="12.59765625" style="2" customWidth="1"/>
    <col min="14" max="15" width="3.3984375" style="2" customWidth="1"/>
    <col min="16" max="16" width="9.296875" style="2" customWidth="1"/>
    <col min="17" max="17" width="9" style="2"/>
    <col min="18" max="18" width="5.59765625" style="2" customWidth="1"/>
    <col min="19" max="19" width="7.59765625" style="2" customWidth="1"/>
    <col min="20" max="20" width="7.09765625" style="2" customWidth="1"/>
    <col min="21" max="28" width="5.59765625" style="2" customWidth="1"/>
    <col min="29" max="29" width="6.09765625" style="2" customWidth="1"/>
    <col min="30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45" s="31" customFormat="1" ht="27" x14ac:dyDescent="0.75">
      <c r="A1" s="33"/>
      <c r="B1" s="118"/>
      <c r="C1" s="118"/>
      <c r="D1" s="118"/>
      <c r="E1" s="119" t="s">
        <v>59</v>
      </c>
      <c r="F1" s="119"/>
      <c r="G1" s="119"/>
      <c r="H1" s="118"/>
      <c r="I1" s="119" t="str">
        <f>กรอกข้อมูล!C4</f>
        <v>สังคมศึกษาศาสนาและวัฒนธรรม</v>
      </c>
      <c r="J1" s="119"/>
      <c r="K1" s="119"/>
      <c r="L1" s="119"/>
      <c r="M1" s="119"/>
      <c r="N1" s="119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5" s="31" customFormat="1" ht="27" x14ac:dyDescent="0.75">
      <c r="A2" s="33"/>
      <c r="B2" s="118"/>
      <c r="C2" s="119"/>
      <c r="D2" s="120" t="s">
        <v>313</v>
      </c>
      <c r="E2" s="118"/>
      <c r="F2" s="119"/>
      <c r="G2" s="121" t="str">
        <f>กรอกข้อมูล!E6</f>
        <v>3/1</v>
      </c>
      <c r="H2" s="119" t="s">
        <v>62</v>
      </c>
      <c r="I2" s="119"/>
      <c r="J2" s="120">
        <f>กรอกข้อมูล!C7</f>
        <v>1</v>
      </c>
      <c r="K2" s="119" t="s">
        <v>63</v>
      </c>
      <c r="L2" s="119"/>
      <c r="M2" s="120">
        <f>กรอกข้อมูล!C8</f>
        <v>2564</v>
      </c>
      <c r="N2" s="119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s="31" customFormat="1" ht="20.25" customHeight="1" x14ac:dyDescent="0.75">
      <c r="A3" s="33"/>
      <c r="B3" s="118"/>
      <c r="C3" s="119" t="s">
        <v>68</v>
      </c>
      <c r="D3" s="119" t="str">
        <f>กรอกข้อมูล!C9</f>
        <v>ทดสอบ</v>
      </c>
      <c r="E3" s="118"/>
      <c r="F3" s="119"/>
      <c r="G3" s="119"/>
      <c r="H3" s="122" t="s">
        <v>60</v>
      </c>
      <c r="I3" s="119"/>
      <c r="J3" s="119">
        <f>กรอกข้อมูล!C10</f>
        <v>12345</v>
      </c>
      <c r="K3" s="119" t="s">
        <v>61</v>
      </c>
      <c r="L3" s="119"/>
      <c r="M3" s="119" t="str">
        <f>กรอกข้อมูล!C11</f>
        <v>1 หน่วยกิต</v>
      </c>
      <c r="N3" s="119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spans="1:45" s="31" customFormat="1" ht="20.25" customHeight="1" x14ac:dyDescent="0.75">
      <c r="A4" s="33"/>
      <c r="B4" s="143" t="s">
        <v>312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65"/>
      <c r="P4" s="115" t="s">
        <v>98</v>
      </c>
      <c r="Q4" s="9"/>
      <c r="R4" s="33"/>
      <c r="S4" s="33"/>
      <c r="T4" s="33"/>
      <c r="U4" s="9"/>
      <c r="V4" s="9"/>
      <c r="W4" s="9"/>
      <c r="X4" s="9"/>
      <c r="Y4" s="9"/>
      <c r="Z4" s="9"/>
      <c r="AA4" s="9"/>
      <c r="AB4" s="9"/>
      <c r="AC4" s="9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" customHeight="1" x14ac:dyDescent="0.75">
      <c r="A5" s="3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66"/>
      <c r="P5" s="116" t="s">
        <v>97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7">
      <c r="A6" s="3"/>
      <c r="B6" s="140" t="s">
        <v>0</v>
      </c>
      <c r="C6" s="141" t="s">
        <v>1</v>
      </c>
      <c r="D6" s="151" t="s">
        <v>5</v>
      </c>
      <c r="E6" s="152"/>
      <c r="F6" s="152"/>
      <c r="G6" s="155" t="s">
        <v>6</v>
      </c>
      <c r="H6" s="141" t="s">
        <v>7</v>
      </c>
      <c r="I6" s="157"/>
      <c r="J6" s="158"/>
      <c r="K6" s="157"/>
      <c r="L6" s="158"/>
      <c r="M6" s="3"/>
      <c r="N6" s="3"/>
      <c r="O6" s="3"/>
      <c r="P6" s="116" t="s">
        <v>99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7">
      <c r="A7" s="3"/>
      <c r="B7" s="140"/>
      <c r="C7" s="142"/>
      <c r="D7" s="153"/>
      <c r="E7" s="154"/>
      <c r="F7" s="154"/>
      <c r="G7" s="156"/>
      <c r="H7" s="142"/>
      <c r="I7" s="157"/>
      <c r="J7" s="158"/>
      <c r="K7" s="157"/>
      <c r="L7" s="158"/>
      <c r="M7" s="3"/>
      <c r="N7" s="3"/>
      <c r="O7" s="3"/>
      <c r="P7" s="117" t="s">
        <v>199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7">
      <c r="A8" s="3"/>
      <c r="B8" s="11">
        <v>1</v>
      </c>
      <c r="C8" s="108" t="s">
        <v>218</v>
      </c>
      <c r="D8" s="109" t="s">
        <v>200</v>
      </c>
      <c r="E8" s="110" t="s">
        <v>219</v>
      </c>
      <c r="F8" s="111" t="s">
        <v>220</v>
      </c>
      <c r="G8" s="64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12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96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12</v>
      </c>
      <c r="AC8" s="37" t="s">
        <v>18</v>
      </c>
      <c r="AD8" s="49" t="s">
        <v>17</v>
      </c>
      <c r="AE8" s="10" t="s">
        <v>22</v>
      </c>
      <c r="AF8" s="41">
        <f>SUM(G8:G49)</f>
        <v>0</v>
      </c>
      <c r="AG8" s="3"/>
      <c r="AH8" s="3"/>
      <c r="AI8" s="3"/>
    </row>
    <row r="9" spans="1:45" ht="18" customHeight="1" x14ac:dyDescent="0.7">
      <c r="A9" s="3"/>
      <c r="B9" s="11">
        <v>2</v>
      </c>
      <c r="C9" s="108" t="s">
        <v>221</v>
      </c>
      <c r="D9" s="109" t="s">
        <v>2</v>
      </c>
      <c r="E9" s="110" t="s">
        <v>222</v>
      </c>
      <c r="F9" s="111" t="s">
        <v>223</v>
      </c>
      <c r="G9" s="64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123" t="s">
        <v>20</v>
      </c>
      <c r="K9" s="44"/>
      <c r="L9" s="44">
        <f>K10+K11</f>
        <v>0</v>
      </c>
      <c r="M9" s="124" t="s">
        <v>21</v>
      </c>
      <c r="N9" s="3"/>
      <c r="O9" s="3"/>
      <c r="P9" s="34"/>
      <c r="Q9" s="12" t="str">
        <f t="shared" si="0"/>
        <v>ชาย</v>
      </c>
      <c r="R9" s="10" t="s">
        <v>8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COUNTIFS($Q$8:$Q$59,"ชาย",$H$8:$H$59,"มส")</f>
        <v>0</v>
      </c>
      <c r="AD9" s="49">
        <f>SUM(T9:AB9)</f>
        <v>0</v>
      </c>
      <c r="AE9" s="10" t="s">
        <v>23</v>
      </c>
      <c r="AF9" s="61" t="e">
        <f>AF8/S11</f>
        <v>#DIV/0!</v>
      </c>
      <c r="AG9" s="3"/>
      <c r="AH9" s="3"/>
      <c r="AI9" s="3"/>
    </row>
    <row r="10" spans="1:45" ht="18" customHeight="1" x14ac:dyDescent="0.7">
      <c r="A10" s="3"/>
      <c r="B10" s="11">
        <v>3</v>
      </c>
      <c r="C10" s="108" t="s">
        <v>224</v>
      </c>
      <c r="D10" s="109" t="s">
        <v>2</v>
      </c>
      <c r="E10" s="110" t="s">
        <v>225</v>
      </c>
      <c r="F10" s="111" t="s">
        <v>226</v>
      </c>
      <c r="G10" s="64"/>
      <c r="H10" s="43" t="str">
        <f t="shared" si="1"/>
        <v/>
      </c>
      <c r="I10" s="35"/>
      <c r="J10" s="125" t="s">
        <v>8</v>
      </c>
      <c r="K10" s="44">
        <f>S9+X26</f>
        <v>0</v>
      </c>
      <c r="L10" s="123" t="s">
        <v>21</v>
      </c>
      <c r="M10" s="126"/>
      <c r="N10" s="3"/>
      <c r="O10" s="3"/>
      <c r="P10" s="34"/>
      <c r="Q10" s="12" t="str">
        <f t="shared" si="0"/>
        <v>ชาย</v>
      </c>
      <c r="R10" s="10" t="s">
        <v>9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COUNTIFS($Q$8:$Q$59,"หญิง",$H$8:$H$59,0)</f>
        <v>0</v>
      </c>
      <c r="AB10" s="10">
        <f>COUNTIFS($Q$8:$Q$59,"หญิง",$H$8:$H$59,"ร")</f>
        <v>0</v>
      </c>
      <c r="AC10" s="10">
        <f>COUNTIFS($Q$8:$Q$59,"หญิง",$H$8:$H$59,"มส")</f>
        <v>0</v>
      </c>
      <c r="AD10" s="49">
        <f>SUM(T10:AC10)</f>
        <v>0</v>
      </c>
      <c r="AE10" s="10" t="s">
        <v>24</v>
      </c>
      <c r="AF10" s="61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7">
      <c r="A11" s="3"/>
      <c r="B11" s="11">
        <v>4</v>
      </c>
      <c r="C11" s="108" t="s">
        <v>227</v>
      </c>
      <c r="D11" s="109" t="s">
        <v>2</v>
      </c>
      <c r="E11" s="110" t="s">
        <v>228</v>
      </c>
      <c r="F11" s="111" t="s">
        <v>229</v>
      </c>
      <c r="G11" s="64"/>
      <c r="H11" s="43" t="str">
        <f t="shared" si="1"/>
        <v/>
      </c>
      <c r="I11" s="35"/>
      <c r="J11" s="125" t="s">
        <v>9</v>
      </c>
      <c r="K11" s="44">
        <f>S10+X27</f>
        <v>0</v>
      </c>
      <c r="L11" s="123" t="s">
        <v>21</v>
      </c>
      <c r="M11" s="126"/>
      <c r="N11" s="3"/>
      <c r="O11" s="3"/>
      <c r="P11" s="34"/>
      <c r="Q11" s="12" t="str">
        <f t="shared" si="0"/>
        <v>ชาย</v>
      </c>
      <c r="R11" s="10" t="s">
        <v>17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49">
        <f>SUM(T11:AB11)</f>
        <v>0</v>
      </c>
      <c r="AE11" s="3" t="s">
        <v>151</v>
      </c>
      <c r="AF11" s="3">
        <f>SUM(T11:AA11)</f>
        <v>0</v>
      </c>
      <c r="AG11" s="3"/>
      <c r="AH11" s="3"/>
      <c r="AI11" s="3"/>
    </row>
    <row r="12" spans="1:45" ht="18" customHeight="1" x14ac:dyDescent="0.7">
      <c r="A12" s="3"/>
      <c r="B12" s="11">
        <v>5</v>
      </c>
      <c r="C12" s="108" t="s">
        <v>230</v>
      </c>
      <c r="D12" s="109" t="s">
        <v>2</v>
      </c>
      <c r="E12" s="110" t="s">
        <v>231</v>
      </c>
      <c r="F12" s="111" t="s">
        <v>232</v>
      </c>
      <c r="G12" s="64"/>
      <c r="H12" s="43" t="str">
        <f t="shared" si="1"/>
        <v/>
      </c>
      <c r="I12" s="35"/>
      <c r="J12" s="123" t="s">
        <v>19</v>
      </c>
      <c r="K12" s="35"/>
      <c r="L12" s="127"/>
      <c r="M12" s="128"/>
      <c r="N12" s="3"/>
      <c r="O12" s="3"/>
      <c r="P12" s="34"/>
      <c r="Q12" s="12" t="str">
        <f t="shared" si="0"/>
        <v>ชาย</v>
      </c>
      <c r="R12" s="10"/>
      <c r="S12" s="10"/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1" t="e">
        <f>(100*AC11)/S11</f>
        <v>#DIV/0!</v>
      </c>
      <c r="AD12" s="49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7">
      <c r="A13" s="3"/>
      <c r="B13" s="11">
        <v>6</v>
      </c>
      <c r="C13" s="108" t="s">
        <v>233</v>
      </c>
      <c r="D13" s="109" t="s">
        <v>2</v>
      </c>
      <c r="E13" s="110" t="s">
        <v>234</v>
      </c>
      <c r="F13" s="111" t="s">
        <v>235</v>
      </c>
      <c r="G13" s="64"/>
      <c r="H13" s="43" t="str">
        <f t="shared" si="1"/>
        <v/>
      </c>
      <c r="I13" s="35"/>
      <c r="J13" s="127"/>
      <c r="K13" s="35"/>
      <c r="L13" s="127"/>
      <c r="M13" s="128"/>
      <c r="N13" s="3"/>
      <c r="O13" s="3"/>
      <c r="P13" s="34"/>
      <c r="Q13" s="12" t="str">
        <f t="shared" si="0"/>
        <v>ชาย</v>
      </c>
      <c r="R13" s="9"/>
      <c r="S13" s="9"/>
      <c r="T13" s="169" t="s">
        <v>81</v>
      </c>
      <c r="U13" s="169"/>
      <c r="V13" s="169"/>
      <c r="W13" s="170" t="s">
        <v>82</v>
      </c>
      <c r="X13" s="170"/>
      <c r="Y13" s="170"/>
      <c r="Z13" s="171" t="s">
        <v>83</v>
      </c>
      <c r="AA13" s="171"/>
      <c r="AB13" s="171"/>
      <c r="AC13" s="171"/>
      <c r="AD13" s="3"/>
      <c r="AE13" s="3"/>
      <c r="AF13" s="3"/>
      <c r="AG13" s="3"/>
      <c r="AH13" s="3"/>
      <c r="AI13" s="3"/>
    </row>
    <row r="14" spans="1:45" ht="18" customHeight="1" x14ac:dyDescent="0.7">
      <c r="A14" s="3"/>
      <c r="B14" s="11">
        <v>7</v>
      </c>
      <c r="C14" s="108" t="s">
        <v>236</v>
      </c>
      <c r="D14" s="109" t="s">
        <v>2</v>
      </c>
      <c r="E14" s="110" t="s">
        <v>237</v>
      </c>
      <c r="F14" s="111" t="s">
        <v>238</v>
      </c>
      <c r="G14" s="64"/>
      <c r="H14" s="43" t="str">
        <f t="shared" si="1"/>
        <v/>
      </c>
      <c r="I14" s="35"/>
      <c r="J14" s="159" t="s">
        <v>7</v>
      </c>
      <c r="K14" s="159" t="s">
        <v>8</v>
      </c>
      <c r="L14" s="161" t="s">
        <v>9</v>
      </c>
      <c r="M14" s="105" t="s">
        <v>10</v>
      </c>
      <c r="N14" s="45"/>
      <c r="O14" s="45"/>
      <c r="P14" s="34"/>
      <c r="Q14" s="12" t="str">
        <f t="shared" si="0"/>
        <v>ชาย</v>
      </c>
      <c r="R14" s="9"/>
      <c r="S14" s="10" t="s">
        <v>21</v>
      </c>
      <c r="T14" s="172">
        <f>T11+U11+V11</f>
        <v>0</v>
      </c>
      <c r="U14" s="173"/>
      <c r="V14" s="173"/>
      <c r="W14" s="174">
        <f>W11+X11+Y11</f>
        <v>0</v>
      </c>
      <c r="X14" s="175"/>
      <c r="Y14" s="175"/>
      <c r="Z14" s="176">
        <f>Z11+AA11+AB11+AC11</f>
        <v>0</v>
      </c>
      <c r="AA14" s="176"/>
      <c r="AB14" s="176"/>
      <c r="AC14" s="176"/>
      <c r="AD14" s="3"/>
      <c r="AE14" s="3"/>
      <c r="AF14" s="3"/>
      <c r="AG14" s="3"/>
      <c r="AH14" s="3"/>
      <c r="AI14" s="3"/>
    </row>
    <row r="15" spans="1:45" ht="18" customHeight="1" x14ac:dyDescent="0.7">
      <c r="A15" s="3"/>
      <c r="B15" s="11">
        <v>8</v>
      </c>
      <c r="C15" s="108" t="s">
        <v>239</v>
      </c>
      <c r="D15" s="109" t="s">
        <v>2</v>
      </c>
      <c r="E15" s="110" t="s">
        <v>240</v>
      </c>
      <c r="F15" s="111" t="s">
        <v>241</v>
      </c>
      <c r="G15" s="64"/>
      <c r="H15" s="43" t="str">
        <f t="shared" si="1"/>
        <v/>
      </c>
      <c r="I15" s="35"/>
      <c r="J15" s="160"/>
      <c r="K15" s="160"/>
      <c r="L15" s="162"/>
      <c r="M15" s="106" t="s">
        <v>11</v>
      </c>
      <c r="N15" s="45"/>
      <c r="O15" s="45"/>
      <c r="P15" s="34"/>
      <c r="Q15" s="12" t="str">
        <f t="shared" si="0"/>
        <v>ชาย</v>
      </c>
      <c r="R15" s="9"/>
      <c r="S15" s="10" t="s">
        <v>84</v>
      </c>
      <c r="T15" s="163" t="e">
        <f>T12+U12+V12</f>
        <v>#DIV/0!</v>
      </c>
      <c r="U15" s="164"/>
      <c r="V15" s="164"/>
      <c r="W15" s="165" t="e">
        <f>W12+X12+Y12</f>
        <v>#DIV/0!</v>
      </c>
      <c r="X15" s="166"/>
      <c r="Y15" s="166"/>
      <c r="Z15" s="167" t="e">
        <f>Z12+AA12+AB12+AC12</f>
        <v>#DIV/0!</v>
      </c>
      <c r="AA15" s="168"/>
      <c r="AB15" s="168"/>
      <c r="AC15" s="168"/>
      <c r="AD15" s="62"/>
      <c r="AE15" s="3"/>
      <c r="AF15" s="3"/>
      <c r="AG15" s="3"/>
      <c r="AH15" s="3"/>
      <c r="AI15" s="3"/>
    </row>
    <row r="16" spans="1:45" ht="18" customHeight="1" x14ac:dyDescent="0.7">
      <c r="A16" s="3"/>
      <c r="B16" s="11">
        <v>9</v>
      </c>
      <c r="C16" s="108" t="s">
        <v>242</v>
      </c>
      <c r="D16" s="109" t="s">
        <v>2</v>
      </c>
      <c r="E16" s="110" t="s">
        <v>243</v>
      </c>
      <c r="F16" s="111" t="s">
        <v>90</v>
      </c>
      <c r="G16" s="64"/>
      <c r="H16" s="43" t="str">
        <f t="shared" si="1"/>
        <v/>
      </c>
      <c r="I16" s="35"/>
      <c r="J16" s="129">
        <v>4</v>
      </c>
      <c r="K16" s="11">
        <f>T9</f>
        <v>0</v>
      </c>
      <c r="L16" s="130">
        <f>T10</f>
        <v>0</v>
      </c>
      <c r="M16" s="145">
        <f>L18+L17+L16+K16+K17+K18</f>
        <v>0</v>
      </c>
      <c r="N16" s="3"/>
      <c r="O16" s="3"/>
      <c r="P16" s="34"/>
      <c r="Q16" s="12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7">
      <c r="A17" s="3"/>
      <c r="B17" s="11">
        <v>10</v>
      </c>
      <c r="C17" s="108" t="s">
        <v>244</v>
      </c>
      <c r="D17" s="109" t="s">
        <v>2</v>
      </c>
      <c r="E17" s="110" t="s">
        <v>245</v>
      </c>
      <c r="F17" s="111" t="s">
        <v>246</v>
      </c>
      <c r="G17" s="64"/>
      <c r="H17" s="43" t="str">
        <f t="shared" si="1"/>
        <v/>
      </c>
      <c r="I17" s="35"/>
      <c r="J17" s="129">
        <v>3.5</v>
      </c>
      <c r="K17" s="11">
        <f>U9</f>
        <v>0</v>
      </c>
      <c r="L17" s="130">
        <f>U10</f>
        <v>0</v>
      </c>
      <c r="M17" s="146"/>
      <c r="N17" s="3"/>
      <c r="O17" s="3"/>
      <c r="P17" s="34"/>
      <c r="Q17" s="12" t="str">
        <f t="shared" si="0"/>
        <v>ชาย</v>
      </c>
      <c r="R17" s="9"/>
      <c r="S17" s="177" t="s">
        <v>85</v>
      </c>
      <c r="T17" s="177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7">
      <c r="A18" s="3"/>
      <c r="B18" s="11">
        <v>11</v>
      </c>
      <c r="C18" s="108" t="s">
        <v>247</v>
      </c>
      <c r="D18" s="109" t="s">
        <v>2</v>
      </c>
      <c r="E18" s="110" t="s">
        <v>248</v>
      </c>
      <c r="F18" s="111" t="s">
        <v>249</v>
      </c>
      <c r="G18" s="64"/>
      <c r="H18" s="43" t="str">
        <f t="shared" si="1"/>
        <v/>
      </c>
      <c r="I18" s="35"/>
      <c r="J18" s="129">
        <v>3</v>
      </c>
      <c r="K18" s="11">
        <f>V9</f>
        <v>0</v>
      </c>
      <c r="L18" s="130">
        <f>V10</f>
        <v>0</v>
      </c>
      <c r="M18" s="147"/>
      <c r="N18" s="3"/>
      <c r="O18" s="3"/>
      <c r="P18" s="34"/>
      <c r="Q18" s="12" t="str">
        <f t="shared" si="0"/>
        <v>ชาย</v>
      </c>
      <c r="R18" s="9"/>
      <c r="S18" s="179" t="s">
        <v>38</v>
      </c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3"/>
      <c r="AE18" s="3"/>
      <c r="AF18" s="3"/>
      <c r="AG18" s="3"/>
      <c r="AH18" s="3"/>
      <c r="AI18" s="3"/>
    </row>
    <row r="19" spans="1:35" ht="18" customHeight="1" x14ac:dyDescent="0.7">
      <c r="A19" s="3"/>
      <c r="B19" s="11">
        <v>12</v>
      </c>
      <c r="C19" s="108" t="s">
        <v>250</v>
      </c>
      <c r="D19" s="109" t="s">
        <v>2</v>
      </c>
      <c r="E19" s="110" t="s">
        <v>251</v>
      </c>
      <c r="F19" s="111" t="s">
        <v>157</v>
      </c>
      <c r="G19" s="64"/>
      <c r="H19" s="43" t="str">
        <f t="shared" si="1"/>
        <v/>
      </c>
      <c r="I19" s="35"/>
      <c r="J19" s="50">
        <v>2.5</v>
      </c>
      <c r="K19" s="11">
        <f>W9</f>
        <v>0</v>
      </c>
      <c r="L19" s="10">
        <f>W10</f>
        <v>0</v>
      </c>
      <c r="M19" s="148">
        <f>L22+K22+L21+K20+K19+L19+L20+K21</f>
        <v>0</v>
      </c>
      <c r="N19" s="3"/>
      <c r="O19" s="3"/>
      <c r="P19" s="34"/>
      <c r="Q19" s="12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18</v>
      </c>
      <c r="AD19" s="3"/>
      <c r="AE19" s="3"/>
      <c r="AF19" s="3"/>
      <c r="AG19" s="3"/>
      <c r="AH19" s="3"/>
      <c r="AI19" s="3"/>
    </row>
    <row r="20" spans="1:35" ht="18" customHeight="1" x14ac:dyDescent="0.7">
      <c r="A20" s="3"/>
      <c r="B20" s="11">
        <v>13</v>
      </c>
      <c r="C20" s="108" t="s">
        <v>252</v>
      </c>
      <c r="D20" s="109" t="s">
        <v>2</v>
      </c>
      <c r="E20" s="110" t="s">
        <v>253</v>
      </c>
      <c r="F20" s="111" t="s">
        <v>254</v>
      </c>
      <c r="G20" s="64"/>
      <c r="H20" s="43" t="str">
        <f t="shared" si="1"/>
        <v/>
      </c>
      <c r="I20" s="35"/>
      <c r="J20" s="50">
        <v>2</v>
      </c>
      <c r="K20" s="11">
        <f>X9</f>
        <v>0</v>
      </c>
      <c r="L20" s="10">
        <f>X10</f>
        <v>0</v>
      </c>
      <c r="M20" s="149"/>
      <c r="N20" s="3"/>
      <c r="O20" s="3"/>
      <c r="P20" s="34"/>
      <c r="Q20" s="12" t="str">
        <f t="shared" si="0"/>
        <v>ชาย</v>
      </c>
      <c r="R20" s="9"/>
      <c r="S20" s="10" t="s">
        <v>86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7">
      <c r="A21" s="3"/>
      <c r="B21" s="11">
        <v>14</v>
      </c>
      <c r="C21" s="108" t="s">
        <v>255</v>
      </c>
      <c r="D21" s="109" t="s">
        <v>2</v>
      </c>
      <c r="E21" s="110" t="s">
        <v>256</v>
      </c>
      <c r="F21" s="111" t="s">
        <v>257</v>
      </c>
      <c r="G21" s="64"/>
      <c r="H21" s="43" t="str">
        <f t="shared" si="1"/>
        <v/>
      </c>
      <c r="I21" s="35"/>
      <c r="J21" s="50">
        <v>1.5</v>
      </c>
      <c r="K21" s="11">
        <f>Y9</f>
        <v>0</v>
      </c>
      <c r="L21" s="10">
        <f>Y10</f>
        <v>0</v>
      </c>
      <c r="M21" s="149"/>
      <c r="N21" s="3"/>
      <c r="O21" s="3"/>
      <c r="P21" s="34"/>
      <c r="Q21" s="12" t="str">
        <f t="shared" si="0"/>
        <v>ชาย</v>
      </c>
      <c r="R21" s="9"/>
      <c r="S21" s="10" t="s">
        <v>84</v>
      </c>
      <c r="T21" s="40" t="e">
        <f>T12</f>
        <v>#DIV/0!</v>
      </c>
      <c r="U21" s="40" t="e">
        <f t="shared" ref="U21:AC21" si="4">U12</f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7">
      <c r="A22" s="3"/>
      <c r="B22" s="11">
        <v>15</v>
      </c>
      <c r="C22" s="108" t="s">
        <v>258</v>
      </c>
      <c r="D22" s="109" t="s">
        <v>2</v>
      </c>
      <c r="E22" s="110" t="s">
        <v>259</v>
      </c>
      <c r="F22" s="111" t="s">
        <v>260</v>
      </c>
      <c r="G22" s="64"/>
      <c r="H22" s="43" t="str">
        <f t="shared" si="1"/>
        <v/>
      </c>
      <c r="I22" s="35"/>
      <c r="J22" s="50">
        <v>1</v>
      </c>
      <c r="K22" s="11">
        <f>Z9</f>
        <v>0</v>
      </c>
      <c r="L22" s="10">
        <f>Z10</f>
        <v>0</v>
      </c>
      <c r="M22" s="150"/>
      <c r="N22" s="3"/>
      <c r="O22" s="3"/>
      <c r="P22" s="34"/>
      <c r="Q22" s="12" t="str">
        <f t="shared" si="0"/>
        <v>ชาย</v>
      </c>
      <c r="R22" s="9"/>
      <c r="S22" s="63" t="s">
        <v>87</v>
      </c>
      <c r="T22" s="178" t="e">
        <f>T15</f>
        <v>#DIV/0!</v>
      </c>
      <c r="U22" s="148"/>
      <c r="V22" s="148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</row>
    <row r="23" spans="1:35" ht="18" customHeight="1" x14ac:dyDescent="0.75">
      <c r="A23" s="3"/>
      <c r="B23" s="11">
        <v>16</v>
      </c>
      <c r="C23" s="108" t="s">
        <v>261</v>
      </c>
      <c r="D23" s="109" t="s">
        <v>2</v>
      </c>
      <c r="E23" s="110" t="s">
        <v>262</v>
      </c>
      <c r="F23" s="111" t="s">
        <v>4</v>
      </c>
      <c r="G23" s="64"/>
      <c r="H23" s="43" t="str">
        <f t="shared" si="1"/>
        <v/>
      </c>
      <c r="I23" s="35"/>
      <c r="J23" s="50">
        <v>0</v>
      </c>
      <c r="K23" s="11">
        <f>AA9</f>
        <v>0</v>
      </c>
      <c r="L23" s="10">
        <f>AA10</f>
        <v>0</v>
      </c>
      <c r="M23" s="148">
        <f>L25+K24+K23+L23+L24+K25</f>
        <v>0</v>
      </c>
      <c r="N23" s="3"/>
      <c r="O23" s="3"/>
      <c r="P23" s="34"/>
      <c r="Q23" s="12" t="str">
        <f t="shared" si="0"/>
        <v>ชาย</v>
      </c>
      <c r="R23" s="9"/>
      <c r="S23" s="180" t="s">
        <v>35</v>
      </c>
      <c r="T23" s="180"/>
      <c r="U23" s="181" t="e">
        <f>AF10</f>
        <v>#DIV/0!</v>
      </c>
      <c r="V23" s="182"/>
      <c r="W23" s="185" t="s">
        <v>88</v>
      </c>
      <c r="X23" s="186"/>
      <c r="Y23" s="187"/>
      <c r="Z23" s="183" t="e">
        <f>AF9</f>
        <v>#DIV/0!</v>
      </c>
      <c r="AA23" s="184"/>
      <c r="AB23" s="184"/>
      <c r="AC23" s="184"/>
      <c r="AD23" s="3"/>
      <c r="AE23" s="3"/>
      <c r="AF23" s="3"/>
      <c r="AG23" s="3"/>
      <c r="AH23" s="3"/>
      <c r="AI23" s="3"/>
    </row>
    <row r="24" spans="1:35" ht="18" customHeight="1" x14ac:dyDescent="0.7">
      <c r="A24" s="3"/>
      <c r="B24" s="11">
        <v>17</v>
      </c>
      <c r="C24" s="108" t="s">
        <v>263</v>
      </c>
      <c r="D24" s="109" t="s">
        <v>2</v>
      </c>
      <c r="E24" s="110" t="s">
        <v>264</v>
      </c>
      <c r="F24" s="111" t="s">
        <v>265</v>
      </c>
      <c r="G24" s="64"/>
      <c r="H24" s="43" t="str">
        <f t="shared" si="1"/>
        <v/>
      </c>
      <c r="I24" s="35"/>
      <c r="J24" s="48" t="s">
        <v>12</v>
      </c>
      <c r="K24" s="11">
        <f>AB9</f>
        <v>0</v>
      </c>
      <c r="L24" s="10">
        <f>AB10</f>
        <v>0</v>
      </c>
      <c r="M24" s="149"/>
      <c r="N24" s="3"/>
      <c r="O24" s="3"/>
      <c r="P24" s="34"/>
      <c r="Q24" s="12" t="str">
        <f t="shared" si="0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7">
      <c r="A25" s="3"/>
      <c r="B25" s="11">
        <v>18</v>
      </c>
      <c r="C25" s="108" t="s">
        <v>266</v>
      </c>
      <c r="D25" s="109" t="s">
        <v>2</v>
      </c>
      <c r="E25" s="110" t="s">
        <v>267</v>
      </c>
      <c r="F25" s="111" t="s">
        <v>268</v>
      </c>
      <c r="G25" s="64"/>
      <c r="H25" s="43" t="str">
        <f t="shared" si="1"/>
        <v/>
      </c>
      <c r="I25" s="35"/>
      <c r="J25" s="48" t="s">
        <v>13</v>
      </c>
      <c r="K25" s="11">
        <f>AC9</f>
        <v>0</v>
      </c>
      <c r="L25" s="10">
        <f>AC10</f>
        <v>0</v>
      </c>
      <c r="M25" s="150"/>
      <c r="N25" s="3"/>
      <c r="O25" s="3"/>
      <c r="P25" s="34"/>
      <c r="Q25" s="12" t="str">
        <f t="shared" si="0"/>
        <v>ชาย</v>
      </c>
      <c r="R25" s="9"/>
      <c r="S25" s="95" t="s">
        <v>101</v>
      </c>
      <c r="T25" s="95" t="s">
        <v>180</v>
      </c>
      <c r="U25" s="95" t="s">
        <v>84</v>
      </c>
      <c r="V25" s="95" t="s">
        <v>181</v>
      </c>
      <c r="W25" s="95" t="s">
        <v>84</v>
      </c>
      <c r="X25" s="95" t="s">
        <v>17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7">
      <c r="A26" s="3"/>
      <c r="B26" s="11">
        <v>19</v>
      </c>
      <c r="C26" s="108" t="s">
        <v>269</v>
      </c>
      <c r="D26" s="109" t="s">
        <v>2</v>
      </c>
      <c r="E26" s="110" t="s">
        <v>270</v>
      </c>
      <c r="F26" s="111" t="s">
        <v>271</v>
      </c>
      <c r="G26" s="64"/>
      <c r="H26" s="43" t="str">
        <f t="shared" si="1"/>
        <v/>
      </c>
      <c r="I26" s="35"/>
      <c r="J26" s="94" t="s">
        <v>189</v>
      </c>
      <c r="K26" s="11">
        <f>T26</f>
        <v>0</v>
      </c>
      <c r="L26" s="10">
        <f>T27</f>
        <v>0</v>
      </c>
      <c r="M26" s="94">
        <f>T28</f>
        <v>0</v>
      </c>
      <c r="N26" s="3"/>
      <c r="O26" s="3"/>
      <c r="P26" s="34"/>
      <c r="Q26" s="12" t="str">
        <f t="shared" si="0"/>
        <v>ชาย</v>
      </c>
      <c r="R26" s="9"/>
      <c r="S26" s="94" t="s">
        <v>8</v>
      </c>
      <c r="T26" s="94">
        <f>COUNTIFS($Q$8:$Q$59,"ชาย",$H$8:$H$59,"ผ")</f>
        <v>0</v>
      </c>
      <c r="U26" s="94" t="e">
        <f>(T26*100)/X26</f>
        <v>#DIV/0!</v>
      </c>
      <c r="V26" s="94">
        <f>COUNTIFS($Q$8:$Q$59,"ชาย",$H$8:$H$59,"มผ")</f>
        <v>0</v>
      </c>
      <c r="W26" s="94" t="e">
        <f>(V26*100)/X26</f>
        <v>#DIV/0!</v>
      </c>
      <c r="X26" s="94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7">
      <c r="A27" s="3"/>
      <c r="B27" s="11">
        <v>20</v>
      </c>
      <c r="C27" s="108" t="s">
        <v>272</v>
      </c>
      <c r="D27" s="109" t="s">
        <v>3</v>
      </c>
      <c r="E27" s="110" t="s">
        <v>273</v>
      </c>
      <c r="F27" s="111" t="s">
        <v>274</v>
      </c>
      <c r="G27" s="64"/>
      <c r="H27" s="43" t="str">
        <f t="shared" si="1"/>
        <v/>
      </c>
      <c r="I27" s="35"/>
      <c r="J27" s="94" t="s">
        <v>188</v>
      </c>
      <c r="K27" s="11">
        <f>V26</f>
        <v>0</v>
      </c>
      <c r="L27" s="10">
        <f>V27</f>
        <v>0</v>
      </c>
      <c r="M27" s="94">
        <f>V28</f>
        <v>0</v>
      </c>
      <c r="N27" s="3"/>
      <c r="O27" s="3"/>
      <c r="P27" s="34"/>
      <c r="Q27" s="12" t="str">
        <f t="shared" si="0"/>
        <v>หญิง</v>
      </c>
      <c r="R27" s="9"/>
      <c r="S27" s="94" t="s">
        <v>9</v>
      </c>
      <c r="T27" s="94">
        <f>COUNTIFS($Q$8:$Q$59,"หญิง",$H$8:$H$59,"ผ")</f>
        <v>0</v>
      </c>
      <c r="U27" s="94" t="e">
        <f>(T27*100)/X27</f>
        <v>#DIV/0!</v>
      </c>
      <c r="V27" s="94">
        <f>COUNTIFS($Q$8:$Q$59,"หญิง",$H$8:$H$59,"มผ")</f>
        <v>0</v>
      </c>
      <c r="W27" s="94" t="e">
        <f>(V27*100)/X27</f>
        <v>#DIV/0!</v>
      </c>
      <c r="X27" s="94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7">
      <c r="A28" s="3"/>
      <c r="B28" s="11">
        <v>21</v>
      </c>
      <c r="C28" s="108" t="s">
        <v>275</v>
      </c>
      <c r="D28" s="109" t="s">
        <v>276</v>
      </c>
      <c r="E28" s="110" t="s">
        <v>91</v>
      </c>
      <c r="F28" s="111" t="s">
        <v>92</v>
      </c>
      <c r="G28" s="64"/>
      <c r="H28" s="43" t="str">
        <f t="shared" si="1"/>
        <v/>
      </c>
      <c r="I28" s="35"/>
      <c r="J28" s="3"/>
      <c r="L28" s="3"/>
      <c r="M28" s="3"/>
      <c r="N28" s="3"/>
      <c r="O28" s="3"/>
      <c r="P28" s="34"/>
      <c r="Q28" s="12" t="str">
        <f t="shared" si="0"/>
        <v>หญิง</v>
      </c>
      <c r="R28" s="9"/>
      <c r="S28" s="94" t="s">
        <v>17</v>
      </c>
      <c r="T28" s="94">
        <f>SUM(T26:T27)</f>
        <v>0</v>
      </c>
      <c r="U28" s="94" t="e">
        <f>(T28*100)/X28</f>
        <v>#DIV/0!</v>
      </c>
      <c r="V28" s="94">
        <f>SUM(V26:V27)</f>
        <v>0</v>
      </c>
      <c r="W28" s="94" t="e">
        <f>(V28*100)/X28</f>
        <v>#DIV/0!</v>
      </c>
      <c r="X28" s="94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7">
      <c r="A29" s="3"/>
      <c r="B29" s="11">
        <v>22</v>
      </c>
      <c r="C29" s="108" t="s">
        <v>277</v>
      </c>
      <c r="D29" s="109" t="s">
        <v>3</v>
      </c>
      <c r="E29" s="110" t="s">
        <v>278</v>
      </c>
      <c r="F29" s="111" t="s">
        <v>279</v>
      </c>
      <c r="G29" s="64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12" t="str">
        <f t="shared" si="0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7">
      <c r="A30" s="3"/>
      <c r="B30" s="11">
        <v>23</v>
      </c>
      <c r="C30" s="108" t="s">
        <v>280</v>
      </c>
      <c r="D30" s="109" t="s">
        <v>3</v>
      </c>
      <c r="E30" s="110" t="s">
        <v>281</v>
      </c>
      <c r="F30" s="111" t="s">
        <v>282</v>
      </c>
      <c r="G30" s="64"/>
      <c r="H30" s="43" t="str">
        <f t="shared" si="1"/>
        <v/>
      </c>
      <c r="I30" s="35"/>
      <c r="J30" s="36"/>
      <c r="K30" s="60" t="str">
        <f>กรอกข้อมูล!C5</f>
        <v>(นางสาวอมรรัตน์  วิจารณ์)</v>
      </c>
      <c r="L30" s="36"/>
      <c r="M30" s="3"/>
      <c r="N30" s="3"/>
      <c r="O30" s="3"/>
      <c r="P30" s="34"/>
      <c r="Q30" s="12" t="str">
        <f t="shared" si="0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7">
      <c r="A31" s="3"/>
      <c r="B31" s="11">
        <v>24</v>
      </c>
      <c r="C31" s="108" t="s">
        <v>283</v>
      </c>
      <c r="D31" s="109" t="s">
        <v>3</v>
      </c>
      <c r="E31" s="110" t="s">
        <v>284</v>
      </c>
      <c r="F31" s="111" t="s">
        <v>285</v>
      </c>
      <c r="G31" s="64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12" t="str">
        <f t="shared" si="0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7">
      <c r="A32" s="3"/>
      <c r="B32" s="11">
        <v>25</v>
      </c>
      <c r="C32" s="108" t="s">
        <v>286</v>
      </c>
      <c r="D32" s="109" t="s">
        <v>3</v>
      </c>
      <c r="E32" s="110" t="s">
        <v>287</v>
      </c>
      <c r="F32" s="111" t="s">
        <v>288</v>
      </c>
      <c r="G32" s="64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12" t="str">
        <f t="shared" si="0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7">
      <c r="A33" s="3"/>
      <c r="B33" s="11">
        <v>26</v>
      </c>
      <c r="C33" s="108" t="s">
        <v>289</v>
      </c>
      <c r="D33" s="109" t="s">
        <v>3</v>
      </c>
      <c r="E33" s="110" t="s">
        <v>290</v>
      </c>
      <c r="F33" s="111" t="s">
        <v>291</v>
      </c>
      <c r="G33" s="64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12" t="str">
        <f t="shared" si="0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7">
      <c r="A34" s="3"/>
      <c r="B34" s="11">
        <v>27</v>
      </c>
      <c r="C34" s="108" t="s">
        <v>292</v>
      </c>
      <c r="D34" s="109" t="s">
        <v>3</v>
      </c>
      <c r="E34" s="110" t="s">
        <v>293</v>
      </c>
      <c r="F34" s="111" t="s">
        <v>294</v>
      </c>
      <c r="G34" s="64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12" t="str">
        <f t="shared" si="0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7">
      <c r="A35" s="3"/>
      <c r="B35" s="11">
        <v>28</v>
      </c>
      <c r="C35" s="108" t="s">
        <v>295</v>
      </c>
      <c r="D35" s="109" t="s">
        <v>3</v>
      </c>
      <c r="E35" s="110" t="s">
        <v>296</v>
      </c>
      <c r="F35" s="111" t="s">
        <v>297</v>
      </c>
      <c r="G35" s="64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12" t="str">
        <f t="shared" si="0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7">
      <c r="A36" s="3"/>
      <c r="B36" s="11">
        <v>29</v>
      </c>
      <c r="C36" s="108" t="s">
        <v>298</v>
      </c>
      <c r="D36" s="109" t="s">
        <v>2</v>
      </c>
      <c r="E36" s="110" t="s">
        <v>299</v>
      </c>
      <c r="F36" s="111" t="s">
        <v>16</v>
      </c>
      <c r="G36" s="64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12" t="str">
        <f t="shared" si="0"/>
        <v>ชาย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7">
      <c r="A37" s="3"/>
      <c r="B37" s="11">
        <v>30</v>
      </c>
      <c r="C37" s="108" t="s">
        <v>300</v>
      </c>
      <c r="D37" s="109" t="s">
        <v>2</v>
      </c>
      <c r="E37" s="110" t="s">
        <v>301</v>
      </c>
      <c r="F37" s="111" t="s">
        <v>302</v>
      </c>
      <c r="G37" s="64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12" t="str">
        <f t="shared" si="0"/>
        <v>ชาย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7">
      <c r="A38" s="3"/>
      <c r="B38" s="11">
        <v>31</v>
      </c>
      <c r="C38" s="108" t="s">
        <v>303</v>
      </c>
      <c r="D38" s="109" t="s">
        <v>3</v>
      </c>
      <c r="E38" s="110" t="s">
        <v>304</v>
      </c>
      <c r="F38" s="111" t="s">
        <v>305</v>
      </c>
      <c r="G38" s="64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12" t="str">
        <f t="shared" si="0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7">
      <c r="A39" s="3"/>
      <c r="B39" s="11">
        <v>32</v>
      </c>
      <c r="C39" s="112" t="s">
        <v>306</v>
      </c>
      <c r="D39" s="109" t="s">
        <v>2</v>
      </c>
      <c r="E39" s="113" t="s">
        <v>307</v>
      </c>
      <c r="F39" s="114" t="s">
        <v>308</v>
      </c>
      <c r="G39" s="64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12" t="str">
        <f t="shared" si="0"/>
        <v>ชาย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7">
      <c r="A40" s="3"/>
      <c r="B40" s="11">
        <v>33</v>
      </c>
      <c r="C40" s="108" t="s">
        <v>309</v>
      </c>
      <c r="D40" s="109" t="s">
        <v>2</v>
      </c>
      <c r="E40" s="110" t="s">
        <v>245</v>
      </c>
      <c r="F40" s="111" t="s">
        <v>202</v>
      </c>
      <c r="G40" s="64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12" t="str">
        <f t="shared" si="0"/>
        <v>ชาย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7">
      <c r="A41" s="3"/>
      <c r="B41" s="11">
        <v>34</v>
      </c>
      <c r="C41" s="112" t="s">
        <v>310</v>
      </c>
      <c r="D41" s="109" t="s">
        <v>2</v>
      </c>
      <c r="E41" s="113" t="s">
        <v>311</v>
      </c>
      <c r="F41" s="114" t="s">
        <v>158</v>
      </c>
      <c r="G41" s="64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12" t="str">
        <f t="shared" si="0"/>
        <v>ชาย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7">
      <c r="A42" s="3"/>
      <c r="B42" s="67">
        <v>35</v>
      </c>
      <c r="C42" s="51"/>
      <c r="D42" s="52"/>
      <c r="E42" s="53"/>
      <c r="F42" s="54"/>
      <c r="G42" s="64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12" t="b">
        <f t="shared" si="0"/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7">
      <c r="A43" s="3"/>
      <c r="B43" s="67">
        <v>36</v>
      </c>
      <c r="C43" s="55"/>
      <c r="D43" s="52"/>
      <c r="E43" s="56"/>
      <c r="F43" s="57"/>
      <c r="G43" s="64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12" t="b">
        <f t="shared" si="0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7">
      <c r="A44" s="3"/>
      <c r="B44" s="67">
        <v>37</v>
      </c>
      <c r="C44" s="51"/>
      <c r="D44" s="52"/>
      <c r="E44" s="53"/>
      <c r="F44" s="54"/>
      <c r="G44" s="64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12" t="b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7">
      <c r="A45" s="3"/>
      <c r="B45" s="67">
        <v>38</v>
      </c>
      <c r="C45" s="55"/>
      <c r="D45" s="52"/>
      <c r="E45" s="56"/>
      <c r="F45" s="57"/>
      <c r="G45" s="64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12" t="b">
        <f t="shared" si="0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7">
      <c r="A46" s="3"/>
      <c r="B46" s="83">
        <v>39</v>
      </c>
      <c r="C46" s="51"/>
      <c r="D46" s="52"/>
      <c r="E46" s="53"/>
      <c r="F46" s="54"/>
      <c r="G46" s="64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12" t="b">
        <f t="shared" si="0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7">
      <c r="A47" s="3"/>
      <c r="B47" s="83">
        <v>40</v>
      </c>
      <c r="C47" s="55"/>
      <c r="D47" s="52"/>
      <c r="E47" s="56"/>
      <c r="F47" s="57"/>
      <c r="G47" s="64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12" t="b">
        <f t="shared" si="0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7">
      <c r="A48" s="3"/>
      <c r="B48" s="83">
        <v>41</v>
      </c>
      <c r="C48" s="51"/>
      <c r="D48" s="52"/>
      <c r="E48" s="53"/>
      <c r="F48" s="54"/>
      <c r="G48" s="64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12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7">
      <c r="A49" s="3"/>
      <c r="B49" s="83">
        <v>42</v>
      </c>
      <c r="C49" s="83"/>
      <c r="D49" s="86"/>
      <c r="E49" s="86"/>
      <c r="F49" s="87"/>
      <c r="G49" s="64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1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7">
      <c r="A50" s="3"/>
      <c r="B50" s="94">
        <v>43</v>
      </c>
      <c r="C50" s="51"/>
      <c r="D50" s="52"/>
      <c r="E50" s="53"/>
      <c r="F50" s="54"/>
      <c r="G50" s="64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12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7">
      <c r="A51" s="3"/>
      <c r="B51" s="94">
        <v>44</v>
      </c>
      <c r="C51" s="94"/>
      <c r="D51" s="86"/>
      <c r="E51" s="86"/>
      <c r="F51" s="87"/>
      <c r="G51" s="64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7">
      <c r="A52" s="3"/>
      <c r="B52" s="94">
        <v>45</v>
      </c>
      <c r="C52" s="51"/>
      <c r="D52" s="52"/>
      <c r="E52" s="53"/>
      <c r="F52" s="54"/>
      <c r="G52" s="64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3"/>
      <c r="B68" s="3"/>
      <c r="C68" s="3" t="s">
        <v>18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3"/>
      <c r="B69" s="3"/>
      <c r="C69" s="3" t="s">
        <v>180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5">
      <c r="A70" s="3"/>
      <c r="B70" s="3"/>
      <c r="C70" s="3" t="s">
        <v>181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5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5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5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5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" customWidth="1"/>
    <col min="5" max="5" width="8.3984375" bestFit="1" customWidth="1"/>
    <col min="6" max="6" width="9.8984375" customWidth="1"/>
    <col min="7" max="7" width="6" bestFit="1" customWidth="1"/>
    <col min="8" max="8" width="11.2968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9.296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7" s="1" customFormat="1" ht="27" x14ac:dyDescent="0.75">
      <c r="A1" s="33"/>
      <c r="B1" s="119"/>
      <c r="C1" s="119"/>
      <c r="D1" s="119"/>
      <c r="E1" s="119" t="s">
        <v>59</v>
      </c>
      <c r="F1" s="119"/>
      <c r="G1" s="119"/>
      <c r="H1" s="119"/>
      <c r="I1" s="119" t="str">
        <f>กรอกข้อมูล!C4</f>
        <v>สังคมศึกษาศาสนาและวัฒนธรรม</v>
      </c>
      <c r="J1" s="119"/>
      <c r="K1" s="119"/>
      <c r="L1" s="119"/>
      <c r="M1" s="119"/>
      <c r="N1" s="119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s="1" customFormat="1" ht="27" x14ac:dyDescent="0.75">
      <c r="A2" s="33"/>
      <c r="B2" s="119"/>
      <c r="C2" s="119"/>
      <c r="D2" s="119" t="s">
        <v>408</v>
      </c>
      <c r="E2" s="119"/>
      <c r="F2" s="119"/>
      <c r="G2" s="119" t="str">
        <f>กรอกข้อมูล!F6</f>
        <v>3/2</v>
      </c>
      <c r="H2" s="119" t="s">
        <v>62</v>
      </c>
      <c r="I2" s="119"/>
      <c r="J2" s="119">
        <f>กรอกข้อมูล!C7</f>
        <v>1</v>
      </c>
      <c r="K2" s="119" t="s">
        <v>63</v>
      </c>
      <c r="L2" s="119"/>
      <c r="M2" s="119">
        <f>กรอกข้อมูล!C8</f>
        <v>2564</v>
      </c>
      <c r="N2" s="119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1" customFormat="1" ht="20.25" customHeight="1" x14ac:dyDescent="0.75">
      <c r="A3" s="33"/>
      <c r="B3" s="119"/>
      <c r="C3" s="122" t="s">
        <v>68</v>
      </c>
      <c r="D3" s="119" t="str">
        <f>กรอกข้อมูล!C9</f>
        <v>ทดสอบ</v>
      </c>
      <c r="E3" s="118"/>
      <c r="F3" s="119"/>
      <c r="G3" s="119"/>
      <c r="H3" s="119" t="s">
        <v>60</v>
      </c>
      <c r="I3" s="119"/>
      <c r="J3" s="119">
        <f>กรอกข้อมูล!C10</f>
        <v>12345</v>
      </c>
      <c r="K3" s="119" t="s">
        <v>61</v>
      </c>
      <c r="L3" s="119"/>
      <c r="M3" s="119" t="str">
        <f>กรอกข้อมูล!C11</f>
        <v>1 หน่วยกิต</v>
      </c>
      <c r="N3" s="119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s="1" customFormat="1" ht="20.25" customHeight="1" x14ac:dyDescent="0.75">
      <c r="A4" s="33"/>
      <c r="B4" s="143" t="s">
        <v>407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65"/>
      <c r="P4" s="115" t="s">
        <v>98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ht="15" customHeight="1" x14ac:dyDescent="0.75">
      <c r="A5" s="3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66"/>
      <c r="P5" s="116" t="s">
        <v>97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25">
      <c r="A6" s="3"/>
      <c r="B6" s="140" t="s">
        <v>0</v>
      </c>
      <c r="C6" s="141" t="s">
        <v>1</v>
      </c>
      <c r="D6" s="151" t="s">
        <v>5</v>
      </c>
      <c r="E6" s="152"/>
      <c r="F6" s="152"/>
      <c r="G6" s="155" t="s">
        <v>6</v>
      </c>
      <c r="H6" s="141" t="s">
        <v>7</v>
      </c>
      <c r="I6" s="157"/>
      <c r="J6" s="158"/>
      <c r="K6" s="157"/>
      <c r="L6" s="158"/>
      <c r="M6" s="3"/>
      <c r="N6" s="3"/>
      <c r="O6" s="3"/>
      <c r="P6" s="116" t="s">
        <v>99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25">
      <c r="A7" s="3"/>
      <c r="B7" s="140"/>
      <c r="C7" s="142"/>
      <c r="D7" s="153"/>
      <c r="E7" s="154"/>
      <c r="F7" s="154"/>
      <c r="G7" s="156"/>
      <c r="H7" s="142"/>
      <c r="I7" s="157"/>
      <c r="J7" s="158"/>
      <c r="K7" s="157"/>
      <c r="L7" s="158"/>
      <c r="M7" s="3"/>
      <c r="N7" s="3"/>
      <c r="O7" s="3"/>
      <c r="P7" s="117" t="s">
        <v>199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7">
      <c r="A8" s="3"/>
      <c r="B8" s="11">
        <v>1</v>
      </c>
      <c r="C8" s="108" t="s">
        <v>314</v>
      </c>
      <c r="D8" s="109" t="s">
        <v>2</v>
      </c>
      <c r="E8" s="110" t="s">
        <v>315</v>
      </c>
      <c r="F8" s="111" t="s">
        <v>316</v>
      </c>
      <c r="G8" s="64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49"/>
      <c r="S8" s="76" t="s">
        <v>96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12</v>
      </c>
      <c r="AC8" s="37" t="s">
        <v>18</v>
      </c>
      <c r="AD8" s="49" t="s">
        <v>17</v>
      </c>
      <c r="AE8" s="3" t="s">
        <v>22</v>
      </c>
      <c r="AF8" s="38">
        <f>SUM(G8:G52)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7">
      <c r="A9" s="3"/>
      <c r="B9" s="11">
        <v>2</v>
      </c>
      <c r="C9" s="108" t="s">
        <v>317</v>
      </c>
      <c r="D9" s="109" t="s">
        <v>2</v>
      </c>
      <c r="E9" s="110" t="s">
        <v>318</v>
      </c>
      <c r="F9" s="111" t="s">
        <v>319</v>
      </c>
      <c r="G9" s="64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123" t="s">
        <v>20</v>
      </c>
      <c r="K9" s="44"/>
      <c r="L9" s="44">
        <f>S11</f>
        <v>0</v>
      </c>
      <c r="M9" s="124" t="s">
        <v>21</v>
      </c>
      <c r="N9" s="3"/>
      <c r="O9" s="3"/>
      <c r="P9" s="34"/>
      <c r="Q9" s="3" t="str">
        <f t="shared" si="0"/>
        <v>ชาย</v>
      </c>
      <c r="R9" s="49" t="s">
        <v>8</v>
      </c>
      <c r="S9" s="49">
        <f>SUM(K16:K25)</f>
        <v>0</v>
      </c>
      <c r="T9" s="49">
        <f>COUNTIFS($Q$8:$Q$59,"ชาย",$H$8:$H$59,4)</f>
        <v>0</v>
      </c>
      <c r="U9" s="49">
        <f>COUNTIFS($Q$8:$Q$59,"ชาย",$H$8:$H$59,3.5)</f>
        <v>0</v>
      </c>
      <c r="V9" s="49">
        <f>COUNTIFS($Q$8:$Q$59,"ชาย",$H$8:$H$59,3)</f>
        <v>0</v>
      </c>
      <c r="W9" s="49">
        <f>COUNTIFS($Q$8:$Q$59,"ชาย",$H$8:$H$59,2.5)</f>
        <v>0</v>
      </c>
      <c r="X9" s="49">
        <f>COUNTIFS($Q$8:$Q$59,"ชาย",$H$8:$H$59,2)</f>
        <v>0</v>
      </c>
      <c r="Y9" s="49">
        <f>COUNTIFS($Q$8:$Q$59,"ชาย",$H$8:$H$59,1.5)</f>
        <v>0</v>
      </c>
      <c r="Z9" s="49">
        <f>COUNTIFS($Q$8:$Q$59,"ชาย",$H$8:$H$59,1)</f>
        <v>0</v>
      </c>
      <c r="AA9" s="49">
        <f>COUNTIFS($Q$8:$Q$59,"ชาย",$H$8:$H$59,0)</f>
        <v>0</v>
      </c>
      <c r="AB9" s="49">
        <f>COUNTIFS($Q$8:$Q$59,"ชาย",$H$8:$H$59,"ร")</f>
        <v>0</v>
      </c>
      <c r="AC9" s="49">
        <f>COUNTIFS($Q$8:$Q$49,"ชาย",$H$8:$H$49,"มส")</f>
        <v>0</v>
      </c>
      <c r="AD9" s="49">
        <f>SUM(T9:AB9)</f>
        <v>0</v>
      </c>
      <c r="AE9" s="3" t="s">
        <v>23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7">
      <c r="A10" s="3"/>
      <c r="B10" s="11">
        <v>3</v>
      </c>
      <c r="C10" s="108" t="s">
        <v>320</v>
      </c>
      <c r="D10" s="109" t="s">
        <v>2</v>
      </c>
      <c r="E10" s="110" t="s">
        <v>321</v>
      </c>
      <c r="F10" s="111" t="s">
        <v>322</v>
      </c>
      <c r="G10" s="64"/>
      <c r="H10" s="43" t="str">
        <f t="shared" si="1"/>
        <v/>
      </c>
      <c r="I10" s="35"/>
      <c r="J10" s="125" t="s">
        <v>8</v>
      </c>
      <c r="K10" s="44">
        <f>S9+X26</f>
        <v>0</v>
      </c>
      <c r="L10" s="123" t="s">
        <v>21</v>
      </c>
      <c r="M10" s="126"/>
      <c r="N10" s="3"/>
      <c r="O10" s="3"/>
      <c r="P10" s="34"/>
      <c r="Q10" s="3" t="str">
        <f t="shared" si="0"/>
        <v>ชาย</v>
      </c>
      <c r="R10" s="49" t="s">
        <v>9</v>
      </c>
      <c r="S10" s="49">
        <f>SUM(L16:L25)</f>
        <v>0</v>
      </c>
      <c r="T10" s="49">
        <f>COUNTIFS($Q$8:$Q$59,"หญิง",$H$8:$H$59,4)</f>
        <v>0</v>
      </c>
      <c r="U10" s="49">
        <f>COUNTIFS($Q$8:$Q$59,"หญิง",$H$8:$H$59,3.5)</f>
        <v>0</v>
      </c>
      <c r="V10" s="49">
        <f>COUNTIFS($Q$8:$Q$59,"หญิง",$H$8:$H$59,3)</f>
        <v>0</v>
      </c>
      <c r="W10" s="49">
        <f>COUNTIFS($Q$8:$Q$59,"หญิง",$H$8:$H$59,2.5)</f>
        <v>0</v>
      </c>
      <c r="X10" s="49">
        <f>COUNTIFS($Q$8:$Q$59,"หญิง",$H$8:$H$59,2)</f>
        <v>0</v>
      </c>
      <c r="Y10" s="49">
        <f>COUNTIFS($Q$8:$Q$59,"หญิง",$H$8:$H$59,1.5)</f>
        <v>0</v>
      </c>
      <c r="Z10" s="49">
        <f>COUNTIFS($Q$8:$Q$59,"หญิง",$H$8:$H$59,1)</f>
        <v>0</v>
      </c>
      <c r="AA10" s="49">
        <f>COUNTIFS($Q$8:$Q$49,"หญิง",$H$8:$H$49,0)</f>
        <v>0</v>
      </c>
      <c r="AB10" s="49">
        <f>COUNTIFS($Q$8:$Q$59,"หญิง",$H$8:$H$59,"ร")</f>
        <v>0</v>
      </c>
      <c r="AC10" s="49">
        <f>COUNTIFS($Q$8:$Q$49,"หญิง",$H$8:$H$49,"มส")</f>
        <v>0</v>
      </c>
      <c r="AD10" s="49">
        <f>SUM(T10:AC10)</f>
        <v>0</v>
      </c>
      <c r="AE10" s="3" t="s">
        <v>24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7">
      <c r="A11" s="3"/>
      <c r="B11" s="11">
        <v>4</v>
      </c>
      <c r="C11" s="108" t="s">
        <v>323</v>
      </c>
      <c r="D11" s="109" t="s">
        <v>2</v>
      </c>
      <c r="E11" s="110" t="s">
        <v>324</v>
      </c>
      <c r="F11" s="111" t="s">
        <v>325</v>
      </c>
      <c r="G11" s="64"/>
      <c r="H11" s="43" t="str">
        <f t="shared" si="1"/>
        <v/>
      </c>
      <c r="I11" s="35"/>
      <c r="J11" s="125" t="s">
        <v>9</v>
      </c>
      <c r="K11" s="44">
        <f>S10+X27</f>
        <v>0</v>
      </c>
      <c r="L11" s="123" t="s">
        <v>21</v>
      </c>
      <c r="M11" s="126"/>
      <c r="N11" s="3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49" t="s">
        <v>17</v>
      </c>
      <c r="S11" s="49">
        <f>SUM(S9:S10)</f>
        <v>0</v>
      </c>
      <c r="T11" s="49">
        <f>SUM(T9:T10)</f>
        <v>0</v>
      </c>
      <c r="U11" s="49">
        <f>SUM(U9:U10)</f>
        <v>0</v>
      </c>
      <c r="V11" s="49">
        <f t="shared" ref="V11:Z11" si="2">SUM(V9:V10)</f>
        <v>0</v>
      </c>
      <c r="W11" s="49">
        <f t="shared" si="2"/>
        <v>0</v>
      </c>
      <c r="X11" s="49">
        <f t="shared" si="2"/>
        <v>0</v>
      </c>
      <c r="Y11" s="49">
        <f t="shared" si="2"/>
        <v>0</v>
      </c>
      <c r="Z11" s="49">
        <f t="shared" si="2"/>
        <v>0</v>
      </c>
      <c r="AA11" s="49">
        <f>SUM(AA9:AA10)</f>
        <v>0</v>
      </c>
      <c r="AB11" s="49">
        <f>SUM(AB9:AB10)</f>
        <v>0</v>
      </c>
      <c r="AC11" s="49">
        <f>SUM(AC9:AC10)</f>
        <v>0</v>
      </c>
      <c r="AD11" s="49">
        <f>SUM(T11:AB11)</f>
        <v>0</v>
      </c>
      <c r="AE11" s="3" t="s">
        <v>151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7">
      <c r="A12" s="3"/>
      <c r="B12" s="11">
        <v>5</v>
      </c>
      <c r="C12" s="108" t="s">
        <v>326</v>
      </c>
      <c r="D12" s="109" t="s">
        <v>2</v>
      </c>
      <c r="E12" s="110" t="s">
        <v>327</v>
      </c>
      <c r="F12" s="111" t="s">
        <v>328</v>
      </c>
      <c r="G12" s="64"/>
      <c r="H12" s="43" t="str">
        <f t="shared" si="1"/>
        <v/>
      </c>
      <c r="I12" s="35"/>
      <c r="J12" s="123" t="s">
        <v>19</v>
      </c>
      <c r="K12" s="35"/>
      <c r="L12" s="127"/>
      <c r="M12" s="128"/>
      <c r="N12" s="3"/>
      <c r="O12" s="3"/>
      <c r="P12" s="3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49"/>
      <c r="S12" s="49"/>
      <c r="T12" s="77" t="e">
        <f>(100*T11)/S11</f>
        <v>#DIV/0!</v>
      </c>
      <c r="U12" s="77" t="e">
        <f>(100*U11)/S11</f>
        <v>#DIV/0!</v>
      </c>
      <c r="V12" s="77" t="e">
        <f>(100*V11)/S11</f>
        <v>#DIV/0!</v>
      </c>
      <c r="W12" s="77" t="e">
        <f>(100*W11)/S11</f>
        <v>#DIV/0!</v>
      </c>
      <c r="X12" s="77" t="e">
        <f>(100*X11)/S11</f>
        <v>#DIV/0!</v>
      </c>
      <c r="Y12" s="77" t="e">
        <f>(100*Y11)/S11</f>
        <v>#DIV/0!</v>
      </c>
      <c r="Z12" s="77" t="e">
        <f>(100*Z11)/S11</f>
        <v>#DIV/0!</v>
      </c>
      <c r="AA12" s="77" t="e">
        <f>(100*AA11)/S11</f>
        <v>#DIV/0!</v>
      </c>
      <c r="AB12" s="77" t="e">
        <f>(100*AB11)/S11</f>
        <v>#DIV/0!</v>
      </c>
      <c r="AC12" s="77" t="e">
        <f>(100*AC11)/S11</f>
        <v>#DIV/0!</v>
      </c>
      <c r="AD12" s="49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7">
      <c r="A13" s="3"/>
      <c r="B13" s="11">
        <v>6</v>
      </c>
      <c r="C13" s="108" t="s">
        <v>329</v>
      </c>
      <c r="D13" s="109" t="s">
        <v>2</v>
      </c>
      <c r="E13" s="110" t="s">
        <v>330</v>
      </c>
      <c r="F13" s="111" t="s">
        <v>331</v>
      </c>
      <c r="G13" s="64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69" t="s">
        <v>81</v>
      </c>
      <c r="U13" s="169"/>
      <c r="V13" s="169"/>
      <c r="W13" s="170" t="s">
        <v>82</v>
      </c>
      <c r="X13" s="170"/>
      <c r="Y13" s="170"/>
      <c r="Z13" s="171" t="s">
        <v>83</v>
      </c>
      <c r="AA13" s="171"/>
      <c r="AB13" s="171"/>
      <c r="AC13" s="171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7">
      <c r="A14" s="3"/>
      <c r="B14" s="11">
        <v>7</v>
      </c>
      <c r="C14" s="108" t="s">
        <v>332</v>
      </c>
      <c r="D14" s="109" t="s">
        <v>2</v>
      </c>
      <c r="E14" s="110" t="s">
        <v>333</v>
      </c>
      <c r="F14" s="111" t="s">
        <v>334</v>
      </c>
      <c r="G14" s="64"/>
      <c r="H14" s="43" t="str">
        <f t="shared" si="1"/>
        <v/>
      </c>
      <c r="I14" s="35"/>
      <c r="J14" s="159" t="s">
        <v>7</v>
      </c>
      <c r="K14" s="159" t="s">
        <v>8</v>
      </c>
      <c r="L14" s="161" t="s">
        <v>9</v>
      </c>
      <c r="M14" s="46" t="s">
        <v>10</v>
      </c>
      <c r="N14" s="45"/>
      <c r="O14" s="45"/>
      <c r="P14" s="34"/>
      <c r="Q14" s="3" t="str">
        <f t="shared" si="3"/>
        <v>ชาย</v>
      </c>
      <c r="R14" s="3"/>
      <c r="S14" s="10" t="s">
        <v>21</v>
      </c>
      <c r="T14" s="172">
        <f>T11+U11+V11</f>
        <v>0</v>
      </c>
      <c r="U14" s="173"/>
      <c r="V14" s="173"/>
      <c r="W14" s="174">
        <f>W11+X11+Y11</f>
        <v>0</v>
      </c>
      <c r="X14" s="175"/>
      <c r="Y14" s="175"/>
      <c r="Z14" s="176">
        <f>Z11+AA11+AB11+AC11</f>
        <v>0</v>
      </c>
      <c r="AA14" s="176"/>
      <c r="AB14" s="176"/>
      <c r="AC14" s="176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7">
      <c r="A15" s="3"/>
      <c r="B15" s="11">
        <v>8</v>
      </c>
      <c r="C15" s="108" t="s">
        <v>335</v>
      </c>
      <c r="D15" s="109" t="s">
        <v>2</v>
      </c>
      <c r="E15" s="110" t="s">
        <v>336</v>
      </c>
      <c r="F15" s="111" t="s">
        <v>337</v>
      </c>
      <c r="G15" s="64"/>
      <c r="H15" s="43" t="str">
        <f t="shared" si="1"/>
        <v/>
      </c>
      <c r="I15" s="35"/>
      <c r="J15" s="160"/>
      <c r="K15" s="160"/>
      <c r="L15" s="162"/>
      <c r="M15" s="47" t="s">
        <v>11</v>
      </c>
      <c r="N15" s="45"/>
      <c r="O15" s="45"/>
      <c r="P15" s="34"/>
      <c r="Q15" s="3" t="str">
        <f t="shared" si="3"/>
        <v>ชาย</v>
      </c>
      <c r="R15" s="3"/>
      <c r="S15" s="10" t="s">
        <v>84</v>
      </c>
      <c r="T15" s="163" t="e">
        <f>T12+U12+V12</f>
        <v>#DIV/0!</v>
      </c>
      <c r="U15" s="164"/>
      <c r="V15" s="164"/>
      <c r="W15" s="165" t="e">
        <f>W12+X12+Y12</f>
        <v>#DIV/0!</v>
      </c>
      <c r="X15" s="166"/>
      <c r="Y15" s="166"/>
      <c r="Z15" s="167" t="e">
        <f>Z12+AA12+AB12+AC12</f>
        <v>#DIV/0!</v>
      </c>
      <c r="AA15" s="168"/>
      <c r="AB15" s="168"/>
      <c r="AC15" s="168"/>
      <c r="AD15" s="62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7">
      <c r="A16" s="3"/>
      <c r="B16" s="11">
        <v>9</v>
      </c>
      <c r="C16" s="108" t="s">
        <v>338</v>
      </c>
      <c r="D16" s="109" t="s">
        <v>2</v>
      </c>
      <c r="E16" s="110" t="s">
        <v>336</v>
      </c>
      <c r="F16" s="111" t="s">
        <v>339</v>
      </c>
      <c r="G16" s="64"/>
      <c r="H16" s="43" t="str">
        <f t="shared" si="1"/>
        <v/>
      </c>
      <c r="I16" s="35"/>
      <c r="J16" s="48">
        <v>4</v>
      </c>
      <c r="K16" s="11">
        <f>T9</f>
        <v>0</v>
      </c>
      <c r="L16" s="10">
        <f>T10</f>
        <v>0</v>
      </c>
      <c r="M16" s="148">
        <f>L18+L17+L16+K16+K17+K18</f>
        <v>0</v>
      </c>
      <c r="N16" s="3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7">
      <c r="A17" s="3"/>
      <c r="B17" s="11">
        <v>10</v>
      </c>
      <c r="C17" s="108" t="s">
        <v>340</v>
      </c>
      <c r="D17" s="109" t="s">
        <v>2</v>
      </c>
      <c r="E17" s="110" t="s">
        <v>341</v>
      </c>
      <c r="F17" s="111" t="s">
        <v>342</v>
      </c>
      <c r="G17" s="64"/>
      <c r="H17" s="43" t="str">
        <f t="shared" si="1"/>
        <v/>
      </c>
      <c r="I17" s="35"/>
      <c r="J17" s="48">
        <v>3.5</v>
      </c>
      <c r="K17" s="11">
        <f>U9</f>
        <v>0</v>
      </c>
      <c r="L17" s="10">
        <f>U10</f>
        <v>0</v>
      </c>
      <c r="M17" s="149"/>
      <c r="N17" s="3"/>
      <c r="O17" s="3"/>
      <c r="P17" s="34"/>
      <c r="Q17" s="3" t="str">
        <f t="shared" si="3"/>
        <v>ชาย</v>
      </c>
      <c r="R17" s="3"/>
      <c r="S17" s="177" t="s">
        <v>85</v>
      </c>
      <c r="T17" s="177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7">
      <c r="A18" s="3"/>
      <c r="B18" s="11">
        <v>11</v>
      </c>
      <c r="C18" s="108" t="s">
        <v>343</v>
      </c>
      <c r="D18" s="109" t="s">
        <v>2</v>
      </c>
      <c r="E18" s="110" t="s">
        <v>344</v>
      </c>
      <c r="F18" s="111" t="s">
        <v>345</v>
      </c>
      <c r="G18" s="64"/>
      <c r="H18" s="43" t="str">
        <f t="shared" si="1"/>
        <v/>
      </c>
      <c r="I18" s="35"/>
      <c r="J18" s="48">
        <v>3</v>
      </c>
      <c r="K18" s="11">
        <f>V9</f>
        <v>0</v>
      </c>
      <c r="L18" s="10">
        <f>V10</f>
        <v>0</v>
      </c>
      <c r="M18" s="150"/>
      <c r="N18" s="3"/>
      <c r="O18" s="3"/>
      <c r="P18" s="34"/>
      <c r="Q18" s="3" t="str">
        <f t="shared" si="3"/>
        <v>ชาย</v>
      </c>
      <c r="R18" s="3"/>
      <c r="S18" s="179" t="s">
        <v>38</v>
      </c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7">
      <c r="A19" s="3"/>
      <c r="B19" s="11">
        <v>12</v>
      </c>
      <c r="C19" s="108" t="s">
        <v>346</v>
      </c>
      <c r="D19" s="109" t="s">
        <v>2</v>
      </c>
      <c r="E19" s="110" t="s">
        <v>347</v>
      </c>
      <c r="F19" s="111" t="s">
        <v>348</v>
      </c>
      <c r="G19" s="64"/>
      <c r="H19" s="43" t="str">
        <f t="shared" si="1"/>
        <v/>
      </c>
      <c r="I19" s="35"/>
      <c r="J19" s="50">
        <v>2.5</v>
      </c>
      <c r="K19" s="11">
        <f>W9</f>
        <v>0</v>
      </c>
      <c r="L19" s="10">
        <f>W10</f>
        <v>0</v>
      </c>
      <c r="M19" s="148">
        <f>L22+K22+L21+K20+K19+L19+L20+K21</f>
        <v>0</v>
      </c>
      <c r="N19" s="3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18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7">
      <c r="A20" s="3"/>
      <c r="B20" s="11">
        <v>13</v>
      </c>
      <c r="C20" s="108" t="s">
        <v>349</v>
      </c>
      <c r="D20" s="109" t="s">
        <v>2</v>
      </c>
      <c r="E20" s="110" t="s">
        <v>350</v>
      </c>
      <c r="F20" s="111" t="s">
        <v>351</v>
      </c>
      <c r="G20" s="64"/>
      <c r="H20" s="43" t="str">
        <f t="shared" si="1"/>
        <v/>
      </c>
      <c r="I20" s="35"/>
      <c r="J20" s="50">
        <v>2</v>
      </c>
      <c r="K20" s="11">
        <f>X9</f>
        <v>0</v>
      </c>
      <c r="L20" s="10">
        <f>X10</f>
        <v>0</v>
      </c>
      <c r="M20" s="149"/>
      <c r="N20" s="3"/>
      <c r="O20" s="3"/>
      <c r="P20" s="34"/>
      <c r="Q20" s="3" t="str">
        <f t="shared" si="3"/>
        <v>ชาย</v>
      </c>
      <c r="R20" s="3"/>
      <c r="S20" s="10" t="s">
        <v>86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7">
      <c r="A21" s="3"/>
      <c r="B21" s="11">
        <v>14</v>
      </c>
      <c r="C21" s="108" t="s">
        <v>352</v>
      </c>
      <c r="D21" s="109" t="s">
        <v>2</v>
      </c>
      <c r="E21" s="110" t="s">
        <v>353</v>
      </c>
      <c r="F21" s="111" t="s">
        <v>354</v>
      </c>
      <c r="G21" s="64"/>
      <c r="H21" s="43" t="str">
        <f t="shared" si="1"/>
        <v/>
      </c>
      <c r="I21" s="35"/>
      <c r="J21" s="50">
        <v>1.5</v>
      </c>
      <c r="K21" s="11">
        <f>Y9</f>
        <v>0</v>
      </c>
      <c r="L21" s="10">
        <f>Y10</f>
        <v>0</v>
      </c>
      <c r="M21" s="149"/>
      <c r="N21" s="3"/>
      <c r="O21" s="3"/>
      <c r="P21" s="34"/>
      <c r="Q21" s="3" t="str">
        <f t="shared" si="3"/>
        <v>ชาย</v>
      </c>
      <c r="R21" s="3"/>
      <c r="S21" s="10" t="s">
        <v>84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7">
      <c r="A22" s="3"/>
      <c r="B22" s="11">
        <v>15</v>
      </c>
      <c r="C22" s="108" t="s">
        <v>355</v>
      </c>
      <c r="D22" s="109" t="s">
        <v>2</v>
      </c>
      <c r="E22" s="110" t="s">
        <v>356</v>
      </c>
      <c r="F22" s="111" t="s">
        <v>357</v>
      </c>
      <c r="G22" s="64"/>
      <c r="H22" s="43" t="str">
        <f t="shared" si="1"/>
        <v/>
      </c>
      <c r="I22" s="35"/>
      <c r="J22" s="50">
        <v>1</v>
      </c>
      <c r="K22" s="11">
        <f>Z9</f>
        <v>0</v>
      </c>
      <c r="L22" s="10">
        <f>Z10</f>
        <v>0</v>
      </c>
      <c r="M22" s="150"/>
      <c r="N22" s="3"/>
      <c r="O22" s="3"/>
      <c r="P22" s="34"/>
      <c r="Q22" s="3" t="str">
        <f t="shared" si="3"/>
        <v>ชาย</v>
      </c>
      <c r="R22" s="3"/>
      <c r="S22" s="63" t="s">
        <v>87</v>
      </c>
      <c r="T22" s="178" t="e">
        <f>T15</f>
        <v>#DIV/0!</v>
      </c>
      <c r="U22" s="148"/>
      <c r="V22" s="148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75">
      <c r="A23" s="3"/>
      <c r="B23" s="11">
        <v>16</v>
      </c>
      <c r="C23" s="108" t="s">
        <v>358</v>
      </c>
      <c r="D23" s="109" t="s">
        <v>3</v>
      </c>
      <c r="E23" s="110" t="s">
        <v>359</v>
      </c>
      <c r="F23" s="111" t="s">
        <v>360</v>
      </c>
      <c r="G23" s="64"/>
      <c r="H23" s="43" t="str">
        <f t="shared" si="1"/>
        <v/>
      </c>
      <c r="I23" s="35"/>
      <c r="J23" s="50">
        <v>0</v>
      </c>
      <c r="K23" s="11">
        <f>AA9</f>
        <v>0</v>
      </c>
      <c r="L23" s="10">
        <f>AA10</f>
        <v>0</v>
      </c>
      <c r="M23" s="148">
        <f>L25+K24+K23+L23+L24+K25</f>
        <v>0</v>
      </c>
      <c r="N23" s="3"/>
      <c r="O23" s="3"/>
      <c r="P23" s="34"/>
      <c r="Q23" s="3" t="str">
        <f t="shared" si="3"/>
        <v>หญิง</v>
      </c>
      <c r="R23" s="3"/>
      <c r="S23" s="188" t="s">
        <v>35</v>
      </c>
      <c r="T23" s="188"/>
      <c r="U23" s="181" t="e">
        <f>AF10</f>
        <v>#DIV/0!</v>
      </c>
      <c r="V23" s="182"/>
      <c r="W23" s="189" t="s">
        <v>88</v>
      </c>
      <c r="X23" s="190"/>
      <c r="Y23" s="191"/>
      <c r="Z23" s="183" t="e">
        <f>AF9</f>
        <v>#DIV/0!</v>
      </c>
      <c r="AA23" s="184"/>
      <c r="AB23" s="184"/>
      <c r="AC23" s="18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7">
      <c r="A24" s="3"/>
      <c r="B24" s="11">
        <v>17</v>
      </c>
      <c r="C24" s="108" t="s">
        <v>361</v>
      </c>
      <c r="D24" s="109" t="s">
        <v>3</v>
      </c>
      <c r="E24" s="110" t="s">
        <v>362</v>
      </c>
      <c r="F24" s="111" t="s">
        <v>363</v>
      </c>
      <c r="G24" s="64"/>
      <c r="H24" s="43" t="str">
        <f t="shared" si="1"/>
        <v/>
      </c>
      <c r="I24" s="35"/>
      <c r="J24" s="48" t="s">
        <v>12</v>
      </c>
      <c r="K24" s="11">
        <f>AB9</f>
        <v>0</v>
      </c>
      <c r="L24" s="10">
        <f>AB10</f>
        <v>0</v>
      </c>
      <c r="M24" s="149"/>
      <c r="N24" s="3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7">
      <c r="A25" s="3"/>
      <c r="B25" s="11">
        <v>18</v>
      </c>
      <c r="C25" s="108" t="s">
        <v>364</v>
      </c>
      <c r="D25" s="109" t="s">
        <v>3</v>
      </c>
      <c r="E25" s="110" t="s">
        <v>365</v>
      </c>
      <c r="F25" s="111" t="s">
        <v>366</v>
      </c>
      <c r="G25" s="64"/>
      <c r="H25" s="43" t="str">
        <f t="shared" si="1"/>
        <v/>
      </c>
      <c r="I25" s="35"/>
      <c r="J25" s="48" t="s">
        <v>13</v>
      </c>
      <c r="K25" s="11">
        <f>AC9</f>
        <v>0</v>
      </c>
      <c r="L25" s="10">
        <f>AC10</f>
        <v>0</v>
      </c>
      <c r="M25" s="150"/>
      <c r="N25" s="3"/>
      <c r="O25" s="3"/>
      <c r="P25" s="34"/>
      <c r="Q25" s="3" t="str">
        <f t="shared" si="3"/>
        <v>หญิง</v>
      </c>
      <c r="R25" s="3"/>
      <c r="S25" s="89" t="s">
        <v>101</v>
      </c>
      <c r="T25" s="89" t="s">
        <v>180</v>
      </c>
      <c r="U25" s="89" t="s">
        <v>84</v>
      </c>
      <c r="V25" s="89" t="s">
        <v>181</v>
      </c>
      <c r="W25" s="89" t="s">
        <v>84</v>
      </c>
      <c r="X25" s="89" t="s">
        <v>17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7">
      <c r="A26" s="3"/>
      <c r="B26" s="11">
        <v>19</v>
      </c>
      <c r="C26" s="108" t="s">
        <v>367</v>
      </c>
      <c r="D26" s="109" t="s">
        <v>3</v>
      </c>
      <c r="E26" s="110" t="s">
        <v>368</v>
      </c>
      <c r="F26" s="111" t="s">
        <v>93</v>
      </c>
      <c r="G26" s="64"/>
      <c r="H26" s="43" t="str">
        <f t="shared" si="1"/>
        <v/>
      </c>
      <c r="I26" s="35"/>
      <c r="J26" s="48" t="s">
        <v>189</v>
      </c>
      <c r="K26" s="11">
        <f>T26</f>
        <v>0</v>
      </c>
      <c r="L26" s="97">
        <f>T27</f>
        <v>0</v>
      </c>
      <c r="M26" s="90">
        <f>T28</f>
        <v>0</v>
      </c>
      <c r="N26" s="3"/>
      <c r="O26" s="3"/>
      <c r="P26" s="34"/>
      <c r="Q26" s="3" t="str">
        <f t="shared" si="3"/>
        <v>หญิง</v>
      </c>
      <c r="R26" s="3"/>
      <c r="S26" s="90" t="s">
        <v>8</v>
      </c>
      <c r="T26" s="90">
        <f>COUNTIFS($Q$8:$Q$59,"ชาย",$H$8:$H$59,"ผ")</f>
        <v>0</v>
      </c>
      <c r="U26" s="90" t="e">
        <f>(T26*100)/X26</f>
        <v>#DIV/0!</v>
      </c>
      <c r="V26" s="90">
        <f>COUNTIFS($Q$8:$Q$59,"ชาย",$H$8:$H$59,"มผ")</f>
        <v>0</v>
      </c>
      <c r="W26" s="90" t="e">
        <f>(V26*100)/X26</f>
        <v>#DIV/0!</v>
      </c>
      <c r="X26" s="90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7">
      <c r="A27" s="3"/>
      <c r="B27" s="11">
        <v>20</v>
      </c>
      <c r="C27" s="108" t="s">
        <v>369</v>
      </c>
      <c r="D27" s="109" t="s">
        <v>3</v>
      </c>
      <c r="E27" s="110" t="s">
        <v>370</v>
      </c>
      <c r="F27" s="111" t="s">
        <v>371</v>
      </c>
      <c r="G27" s="64"/>
      <c r="H27" s="43" t="str">
        <f t="shared" si="1"/>
        <v/>
      </c>
      <c r="I27" s="35"/>
      <c r="J27" s="48" t="s">
        <v>188</v>
      </c>
      <c r="K27" s="11">
        <f>V26</f>
        <v>0</v>
      </c>
      <c r="L27" s="97">
        <f>V27</f>
        <v>0</v>
      </c>
      <c r="M27" s="90">
        <f>V28</f>
        <v>0</v>
      </c>
      <c r="N27" s="3"/>
      <c r="O27" s="3"/>
      <c r="P27" s="34"/>
      <c r="Q27" s="3" t="str">
        <f t="shared" si="3"/>
        <v>หญิง</v>
      </c>
      <c r="R27" s="3"/>
      <c r="S27" s="90" t="s">
        <v>9</v>
      </c>
      <c r="T27" s="90">
        <f>COUNTIFS($Q$8:$Q$59,"หญิง",$H$8:$H$59,"ผ")</f>
        <v>0</v>
      </c>
      <c r="U27" s="90" t="e">
        <f>(T27*100)/X27</f>
        <v>#DIV/0!</v>
      </c>
      <c r="V27" s="90">
        <f>COUNTIFS($Q$8:$Q$59,"หญิง",$H$8:$H$59,"มผ")</f>
        <v>0</v>
      </c>
      <c r="W27" s="90" t="e">
        <f>(V27*100)/X27</f>
        <v>#DIV/0!</v>
      </c>
      <c r="X27" s="90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7">
      <c r="A28" s="3"/>
      <c r="B28" s="11">
        <v>21</v>
      </c>
      <c r="C28" s="108" t="s">
        <v>372</v>
      </c>
      <c r="D28" s="109" t="s">
        <v>3</v>
      </c>
      <c r="E28" s="110" t="s">
        <v>89</v>
      </c>
      <c r="F28" s="111" t="s">
        <v>373</v>
      </c>
      <c r="G28" s="64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90" t="s">
        <v>17</v>
      </c>
      <c r="T28" s="90">
        <f>SUM(T26:T27)</f>
        <v>0</v>
      </c>
      <c r="U28" s="90" t="e">
        <f>(T28*100)/X28</f>
        <v>#DIV/0!</v>
      </c>
      <c r="V28" s="90">
        <f>SUM(V26:V27)</f>
        <v>0</v>
      </c>
      <c r="W28" s="90" t="e">
        <f>(V28*100)/X28</f>
        <v>#DIV/0!</v>
      </c>
      <c r="X28" s="90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7">
      <c r="A29" s="3"/>
      <c r="B29" s="11">
        <v>22</v>
      </c>
      <c r="C29" s="108" t="s">
        <v>374</v>
      </c>
      <c r="D29" s="109" t="s">
        <v>3</v>
      </c>
      <c r="E29" s="110" t="s">
        <v>375</v>
      </c>
      <c r="F29" s="111" t="s">
        <v>376</v>
      </c>
      <c r="G29" s="64"/>
      <c r="H29" s="43" t="str">
        <f t="shared" si="1"/>
        <v/>
      </c>
      <c r="I29" s="35"/>
      <c r="J29" s="36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7">
      <c r="A30" s="3"/>
      <c r="B30" s="11">
        <v>23</v>
      </c>
      <c r="C30" s="108" t="s">
        <v>377</v>
      </c>
      <c r="D30" s="109" t="s">
        <v>3</v>
      </c>
      <c r="E30" s="110" t="s">
        <v>378</v>
      </c>
      <c r="F30" s="111" t="s">
        <v>379</v>
      </c>
      <c r="G30" s="64"/>
      <c r="H30" s="43" t="str">
        <f t="shared" si="1"/>
        <v/>
      </c>
      <c r="I30" s="35"/>
      <c r="J30" s="36"/>
      <c r="K30" s="60" t="str">
        <f>กรอกข้อมูล!C5</f>
        <v>(นางสาวอมรรัตน์  วิจารณ์)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7">
      <c r="A31" s="3"/>
      <c r="B31" s="11">
        <v>24</v>
      </c>
      <c r="C31" s="108" t="s">
        <v>380</v>
      </c>
      <c r="D31" s="109" t="s">
        <v>3</v>
      </c>
      <c r="E31" s="110" t="s">
        <v>381</v>
      </c>
      <c r="F31" s="111" t="s">
        <v>382</v>
      </c>
      <c r="G31" s="64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7">
      <c r="A32" s="3"/>
      <c r="B32" s="11">
        <v>25</v>
      </c>
      <c r="C32" s="108" t="s">
        <v>383</v>
      </c>
      <c r="D32" s="109" t="s">
        <v>3</v>
      </c>
      <c r="E32" s="110" t="s">
        <v>94</v>
      </c>
      <c r="F32" s="111" t="s">
        <v>95</v>
      </c>
      <c r="G32" s="64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11">
        <v>26</v>
      </c>
      <c r="C33" s="108" t="s">
        <v>384</v>
      </c>
      <c r="D33" s="109" t="s">
        <v>3</v>
      </c>
      <c r="E33" s="110" t="s">
        <v>385</v>
      </c>
      <c r="F33" s="111" t="s">
        <v>386</v>
      </c>
      <c r="G33" s="64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11">
        <v>27</v>
      </c>
      <c r="C34" s="108" t="s">
        <v>387</v>
      </c>
      <c r="D34" s="109" t="s">
        <v>3</v>
      </c>
      <c r="E34" s="110" t="s">
        <v>388</v>
      </c>
      <c r="F34" s="111" t="s">
        <v>389</v>
      </c>
      <c r="G34" s="64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11">
        <v>28</v>
      </c>
      <c r="C35" s="108" t="s">
        <v>390</v>
      </c>
      <c r="D35" s="109" t="s">
        <v>3</v>
      </c>
      <c r="E35" s="110" t="s">
        <v>391</v>
      </c>
      <c r="F35" s="111" t="s">
        <v>392</v>
      </c>
      <c r="G35" s="64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11">
        <v>29</v>
      </c>
      <c r="C36" s="108" t="s">
        <v>393</v>
      </c>
      <c r="D36" s="109" t="s">
        <v>3</v>
      </c>
      <c r="E36" s="110" t="s">
        <v>394</v>
      </c>
      <c r="F36" s="111" t="s">
        <v>395</v>
      </c>
      <c r="G36" s="64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11">
        <v>30</v>
      </c>
      <c r="C37" s="108" t="s">
        <v>396</v>
      </c>
      <c r="D37" s="109" t="s">
        <v>3</v>
      </c>
      <c r="E37" s="110" t="s">
        <v>397</v>
      </c>
      <c r="F37" s="111" t="s">
        <v>14</v>
      </c>
      <c r="G37" s="64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11">
        <v>31</v>
      </c>
      <c r="C38" s="108" t="s">
        <v>398</v>
      </c>
      <c r="D38" s="109" t="s">
        <v>2</v>
      </c>
      <c r="E38" s="110" t="s">
        <v>399</v>
      </c>
      <c r="F38" s="111" t="s">
        <v>400</v>
      </c>
      <c r="G38" s="64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ชาย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11">
        <v>32</v>
      </c>
      <c r="C39" s="112" t="s">
        <v>401</v>
      </c>
      <c r="D39" s="109" t="s">
        <v>2</v>
      </c>
      <c r="E39" s="113" t="s">
        <v>402</v>
      </c>
      <c r="F39" s="114" t="s">
        <v>403</v>
      </c>
      <c r="G39" s="64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ชาย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11">
        <v>33</v>
      </c>
      <c r="C40" s="108" t="s">
        <v>404</v>
      </c>
      <c r="D40" s="109" t="s">
        <v>2</v>
      </c>
      <c r="E40" s="110" t="s">
        <v>405</v>
      </c>
      <c r="F40" s="111" t="s">
        <v>406</v>
      </c>
      <c r="G40" s="64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ชาย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11">
        <v>34</v>
      </c>
      <c r="C41" s="112"/>
      <c r="D41" s="109"/>
      <c r="E41" s="113"/>
      <c r="F41" s="114"/>
      <c r="G41" s="64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67">
        <v>35</v>
      </c>
      <c r="C42" s="51"/>
      <c r="D42" s="52"/>
      <c r="E42" s="53"/>
      <c r="F42" s="54"/>
      <c r="G42" s="64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67">
        <v>36</v>
      </c>
      <c r="C43" s="55"/>
      <c r="D43" s="52"/>
      <c r="E43" s="56"/>
      <c r="F43" s="57"/>
      <c r="G43" s="64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67">
        <v>37</v>
      </c>
      <c r="C44" s="51"/>
      <c r="D44" s="52"/>
      <c r="E44" s="53"/>
      <c r="F44" s="54"/>
      <c r="G44" s="64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67">
        <v>38</v>
      </c>
      <c r="C45" s="55"/>
      <c r="D45" s="52"/>
      <c r="E45" s="56"/>
      <c r="F45" s="57"/>
      <c r="G45" s="64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67">
        <v>39</v>
      </c>
      <c r="C46" s="51"/>
      <c r="D46" s="52"/>
      <c r="E46" s="53"/>
      <c r="F46" s="54"/>
      <c r="G46" s="64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67">
        <v>40</v>
      </c>
      <c r="C47" s="55"/>
      <c r="D47" s="52"/>
      <c r="E47" s="56"/>
      <c r="F47" s="57"/>
      <c r="G47" s="64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67">
        <v>41</v>
      </c>
      <c r="C48" s="51"/>
      <c r="D48" s="52"/>
      <c r="E48" s="53"/>
      <c r="F48" s="54"/>
      <c r="G48" s="64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83">
        <v>42</v>
      </c>
      <c r="C49" s="51"/>
      <c r="D49" s="52"/>
      <c r="E49" s="53"/>
      <c r="F49" s="54"/>
      <c r="G49" s="64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83">
        <v>43</v>
      </c>
      <c r="C50" s="51"/>
      <c r="D50" s="52"/>
      <c r="E50" s="53"/>
      <c r="F50" s="54"/>
      <c r="G50" s="64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83">
        <v>44</v>
      </c>
      <c r="C51" s="51"/>
      <c r="D51" s="52"/>
      <c r="E51" s="53"/>
      <c r="F51" s="54"/>
      <c r="G51" s="64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83">
        <v>45</v>
      </c>
      <c r="C52" s="51"/>
      <c r="D52" s="52"/>
      <c r="E52" s="53"/>
      <c r="F52" s="54"/>
      <c r="G52" s="64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180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181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3984375" customWidth="1"/>
    <col min="5" max="5" width="8.3984375" bestFit="1" customWidth="1"/>
    <col min="6" max="6" width="9.8984375" customWidth="1"/>
    <col min="7" max="7" width="6" bestFit="1" customWidth="1"/>
    <col min="8" max="8" width="11.39843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5976562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46" s="1" customFormat="1" ht="27" x14ac:dyDescent="0.25">
      <c r="A1" s="118"/>
      <c r="B1" s="119"/>
      <c r="C1" s="119"/>
      <c r="D1" s="119"/>
      <c r="E1" s="119" t="s">
        <v>59</v>
      </c>
      <c r="F1" s="119"/>
      <c r="G1" s="119"/>
      <c r="H1" s="119"/>
      <c r="I1" s="119" t="str">
        <f>กรอกข้อมูล!C4</f>
        <v>สังคมศึกษาศาสนาและวัฒนธรรม</v>
      </c>
      <c r="J1" s="119"/>
      <c r="K1" s="119"/>
      <c r="L1" s="119"/>
      <c r="M1" s="119"/>
      <c r="N1" s="119"/>
      <c r="O1" s="119"/>
      <c r="P1" s="118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46" s="1" customFormat="1" ht="27" x14ac:dyDescent="0.25">
      <c r="A2" s="118"/>
      <c r="B2" s="119"/>
      <c r="C2" s="119"/>
      <c r="D2" s="119" t="s">
        <v>480</v>
      </c>
      <c r="E2" s="119"/>
      <c r="F2" s="119"/>
      <c r="G2" s="119" t="str">
        <f>กรอกข้อมูล!G6</f>
        <v>3/3</v>
      </c>
      <c r="H2" s="119" t="s">
        <v>62</v>
      </c>
      <c r="I2" s="119"/>
      <c r="J2" s="119">
        <f>กรอกข้อมูล!C7</f>
        <v>1</v>
      </c>
      <c r="K2" s="119" t="s">
        <v>63</v>
      </c>
      <c r="L2" s="119"/>
      <c r="M2" s="119">
        <f>กรอกข้อมูล!C8</f>
        <v>2564</v>
      </c>
      <c r="N2" s="119"/>
      <c r="O2" s="119"/>
      <c r="P2" s="118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46" s="1" customFormat="1" ht="20.25" customHeight="1" x14ac:dyDescent="0.25">
      <c r="A3" s="118"/>
      <c r="B3" s="119"/>
      <c r="C3" s="119" t="s">
        <v>68</v>
      </c>
      <c r="D3" s="119" t="str">
        <f>กรอกข้อมูล!C9</f>
        <v>ทดสอบ</v>
      </c>
      <c r="E3" s="118"/>
      <c r="F3" s="119"/>
      <c r="G3" s="119"/>
      <c r="H3" s="119" t="s">
        <v>60</v>
      </c>
      <c r="I3" s="119"/>
      <c r="J3" s="119">
        <f>กรอกข้อมูล!C10</f>
        <v>12345</v>
      </c>
      <c r="K3" s="119" t="s">
        <v>61</v>
      </c>
      <c r="L3" s="119"/>
      <c r="M3" s="119" t="str">
        <f>กรอกข้อมูล!C11</f>
        <v>1 หน่วยกิต</v>
      </c>
      <c r="N3" s="119"/>
      <c r="O3" s="119"/>
      <c r="P3" s="118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</row>
    <row r="4" spans="1:46" s="1" customFormat="1" ht="20.25" customHeight="1" x14ac:dyDescent="0.25">
      <c r="A4" s="118"/>
      <c r="B4" s="119"/>
      <c r="C4" s="119" t="s">
        <v>481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5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1:46" ht="16.5" customHeight="1" x14ac:dyDescent="0.25">
      <c r="A5" s="128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16" t="s">
        <v>97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25">
      <c r="A6" s="128"/>
      <c r="B6" s="140" t="s">
        <v>0</v>
      </c>
      <c r="C6" s="141" t="s">
        <v>1</v>
      </c>
      <c r="D6" s="151" t="s">
        <v>5</v>
      </c>
      <c r="E6" s="152"/>
      <c r="F6" s="152"/>
      <c r="G6" s="155" t="s">
        <v>6</v>
      </c>
      <c r="H6" s="141" t="s">
        <v>7</v>
      </c>
      <c r="I6" s="193"/>
      <c r="J6" s="194"/>
      <c r="K6" s="193"/>
      <c r="L6" s="194"/>
      <c r="M6" s="128"/>
      <c r="N6" s="128"/>
      <c r="O6" s="128"/>
      <c r="P6" s="116" t="s">
        <v>99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25">
      <c r="A7" s="128"/>
      <c r="B7" s="140"/>
      <c r="C7" s="142"/>
      <c r="D7" s="153"/>
      <c r="E7" s="154"/>
      <c r="F7" s="154"/>
      <c r="G7" s="156"/>
      <c r="H7" s="142"/>
      <c r="I7" s="193"/>
      <c r="J7" s="194"/>
      <c r="K7" s="193"/>
      <c r="L7" s="194"/>
      <c r="M7" s="128"/>
      <c r="N7" s="128"/>
      <c r="O7" s="128"/>
      <c r="P7" s="117" t="s">
        <v>199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7">
      <c r="A8" s="128"/>
      <c r="B8" s="11">
        <v>1</v>
      </c>
      <c r="C8" s="108" t="s">
        <v>409</v>
      </c>
      <c r="D8" s="109" t="s">
        <v>2</v>
      </c>
      <c r="E8" s="110" t="s">
        <v>410</v>
      </c>
      <c r="F8" s="111" t="s">
        <v>158</v>
      </c>
      <c r="G8" s="64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127"/>
      <c r="K8" s="35"/>
      <c r="L8" s="127"/>
      <c r="M8" s="128"/>
      <c r="N8" s="128"/>
      <c r="O8" s="128"/>
      <c r="P8" s="131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49"/>
      <c r="S8" s="37" t="s">
        <v>96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12</v>
      </c>
      <c r="AC8" s="37" t="s">
        <v>18</v>
      </c>
      <c r="AD8" s="49" t="s">
        <v>17</v>
      </c>
      <c r="AE8" s="3" t="s">
        <v>22</v>
      </c>
      <c r="AF8" s="38">
        <f>SUM(G8:G49)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25">
      <c r="A9" s="128"/>
      <c r="B9" s="11">
        <v>2</v>
      </c>
      <c r="C9" s="108" t="s">
        <v>411</v>
      </c>
      <c r="D9" s="109" t="s">
        <v>2</v>
      </c>
      <c r="E9" s="110" t="s">
        <v>412</v>
      </c>
      <c r="F9" s="111" t="s">
        <v>413</v>
      </c>
      <c r="G9" s="64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123" t="s">
        <v>20</v>
      </c>
      <c r="K9" s="44"/>
      <c r="L9" s="44">
        <f>K10+K11</f>
        <v>0</v>
      </c>
      <c r="M9" s="124" t="s">
        <v>21</v>
      </c>
      <c r="N9" s="124"/>
      <c r="O9" s="128"/>
      <c r="P9" s="131"/>
      <c r="Q9" s="3" t="str">
        <f t="shared" si="0"/>
        <v>ชาย</v>
      </c>
      <c r="R9" s="49" t="s">
        <v>8</v>
      </c>
      <c r="S9" s="49">
        <f>SUM(K16:K25)</f>
        <v>0</v>
      </c>
      <c r="T9" s="49">
        <f>COUNTIFS($Q$8:$Q$49,"ชาย",$H$8:$H$49,4)</f>
        <v>0</v>
      </c>
      <c r="U9" s="49">
        <f>COUNTIFS($Q$8:$Q$49,"ชาย",$H$8:$H$49,3.5)</f>
        <v>0</v>
      </c>
      <c r="V9" s="49">
        <f>COUNTIFS($Q$8:$Q$49,"ชาย",$H$8:$H$49,3)</f>
        <v>0</v>
      </c>
      <c r="W9" s="49">
        <f>COUNTIFS($Q$8:$Q$49,"ชาย",$H$8:$H$49,2.5)</f>
        <v>0</v>
      </c>
      <c r="X9" s="49">
        <f>COUNTIFS($Q$8:$Q$49,"ชาย",$H$8:$H$49,2)</f>
        <v>0</v>
      </c>
      <c r="Y9" s="49">
        <f>COUNTIFS($Q$8:$Q$49,"ชาย",$H$8:$H$49,1.5)</f>
        <v>0</v>
      </c>
      <c r="Z9" s="49">
        <f>COUNTIFS($Q$8:$Q$49,"ชาย",$H$8:$H$49,1)</f>
        <v>0</v>
      </c>
      <c r="AA9" s="49">
        <f>COUNTIFS($Q$8:$Q$49,"ชาย",$H$8:$H$49,0)</f>
        <v>0</v>
      </c>
      <c r="AB9" s="49">
        <f>COUNTIFS($Q$8:$Q$49,"ชาย",$H$8:$H$49,"ร")</f>
        <v>0</v>
      </c>
      <c r="AC9" s="49">
        <f>COUNTIFS($Q$8:$Q$49,"ชาย",$H$8:$H$49,"มส")</f>
        <v>0</v>
      </c>
      <c r="AD9" s="49">
        <f>SUM(T9:AB9)</f>
        <v>0</v>
      </c>
      <c r="AE9" s="3" t="s">
        <v>23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25">
      <c r="A10" s="128"/>
      <c r="B10" s="11">
        <v>3</v>
      </c>
      <c r="C10" s="108" t="s">
        <v>414</v>
      </c>
      <c r="D10" s="109" t="s">
        <v>2</v>
      </c>
      <c r="E10" s="110" t="s">
        <v>415</v>
      </c>
      <c r="F10" s="111" t="s">
        <v>416</v>
      </c>
      <c r="G10" s="64"/>
      <c r="H10" s="43" t="str">
        <f t="shared" si="1"/>
        <v/>
      </c>
      <c r="I10" s="35"/>
      <c r="J10" s="125" t="s">
        <v>8</v>
      </c>
      <c r="K10" s="44">
        <f>S9+X26</f>
        <v>0</v>
      </c>
      <c r="L10" s="123" t="s">
        <v>21</v>
      </c>
      <c r="M10" s="126"/>
      <c r="N10" s="126"/>
      <c r="O10" s="128"/>
      <c r="P10" s="131"/>
      <c r="Q10" s="3" t="str">
        <f t="shared" si="0"/>
        <v>ชาย</v>
      </c>
      <c r="R10" s="49" t="s">
        <v>9</v>
      </c>
      <c r="S10" s="49">
        <f>SUM(L16:L25)</f>
        <v>0</v>
      </c>
      <c r="T10" s="49">
        <f>COUNTIFS($Q$8:$Q$49,"หญิง",$H$8:$H$49,4)</f>
        <v>0</v>
      </c>
      <c r="U10" s="49">
        <f>COUNTIFS($Q$8:$Q$49,"หญิง",$H$8:$H$49,3.5)</f>
        <v>0</v>
      </c>
      <c r="V10" s="49">
        <f>COUNTIFS($Q$8:$Q$49,"หญิง",$H$8:$H$49,3)</f>
        <v>0</v>
      </c>
      <c r="W10" s="49">
        <f>COUNTIFS($Q$8:$Q$49,"หญิง",$H$8:$H$49,2.5)</f>
        <v>0</v>
      </c>
      <c r="X10" s="49">
        <f>COUNTIFS($Q$8:$Q$49,"หญิง",$H$8:$H$49,2)</f>
        <v>0</v>
      </c>
      <c r="Y10" s="49">
        <f>COUNTIFS($Q$8:$Q$49,"หญิง",$H$8:$H$49,1.5)</f>
        <v>0</v>
      </c>
      <c r="Z10" s="49">
        <f>COUNTIFS($Q$8:$Q$49,"หญิง",$H$8:$H$49,1)</f>
        <v>0</v>
      </c>
      <c r="AA10" s="49">
        <f>COUNTIFS($Q$8:$Q$49,"หญิง",$H$8:$H$49,0)</f>
        <v>0</v>
      </c>
      <c r="AB10" s="49">
        <f>COUNTIFS($Q$8:$Q$49,"หญิง",$H$8:$H$49,"ร")</f>
        <v>0</v>
      </c>
      <c r="AC10" s="49">
        <f>COUNTIFS($Q$8:$Q$49,"หญิง",$H$8:$H$49,"มส")</f>
        <v>0</v>
      </c>
      <c r="AD10" s="49">
        <f>SUM(T10:AC10)</f>
        <v>0</v>
      </c>
      <c r="AE10" s="3" t="s">
        <v>24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25">
      <c r="A11" s="128"/>
      <c r="B11" s="11">
        <v>4</v>
      </c>
      <c r="C11" s="108" t="s">
        <v>417</v>
      </c>
      <c r="D11" s="109" t="s">
        <v>2</v>
      </c>
      <c r="E11" s="110" t="s">
        <v>237</v>
      </c>
      <c r="F11" s="111" t="s">
        <v>418</v>
      </c>
      <c r="G11" s="64"/>
      <c r="H11" s="43" t="str">
        <f t="shared" si="1"/>
        <v/>
      </c>
      <c r="I11" s="35"/>
      <c r="J11" s="125" t="s">
        <v>9</v>
      </c>
      <c r="K11" s="44">
        <f>S10+X27</f>
        <v>0</v>
      </c>
      <c r="L11" s="123" t="s">
        <v>21</v>
      </c>
      <c r="M11" s="126"/>
      <c r="N11" s="126"/>
      <c r="O11" s="128"/>
      <c r="P11" s="131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49" t="s">
        <v>17</v>
      </c>
      <c r="S11" s="49">
        <f>SUM(S9:S10)</f>
        <v>0</v>
      </c>
      <c r="T11" s="49">
        <f>SUM(T9:T10)</f>
        <v>0</v>
      </c>
      <c r="U11" s="49">
        <f>SUM(U9:U10)</f>
        <v>0</v>
      </c>
      <c r="V11" s="49">
        <f t="shared" ref="V11:Z11" si="2">SUM(V9:V10)</f>
        <v>0</v>
      </c>
      <c r="W11" s="49">
        <f t="shared" si="2"/>
        <v>0</v>
      </c>
      <c r="X11" s="49">
        <f t="shared" si="2"/>
        <v>0</v>
      </c>
      <c r="Y11" s="49">
        <f t="shared" si="2"/>
        <v>0</v>
      </c>
      <c r="Z11" s="49">
        <f t="shared" si="2"/>
        <v>0</v>
      </c>
      <c r="AA11" s="49">
        <f>SUM(AA9:AA10)</f>
        <v>0</v>
      </c>
      <c r="AB11" s="49">
        <f>SUM(AB9:AB10)</f>
        <v>0</v>
      </c>
      <c r="AC11" s="49">
        <f>SUM(AC9:AC10)</f>
        <v>0</v>
      </c>
      <c r="AD11" s="49">
        <f>SUM(T11:AB11)</f>
        <v>0</v>
      </c>
      <c r="AE11" s="3" t="s">
        <v>151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25">
      <c r="A12" s="128"/>
      <c r="B12" s="11">
        <v>5</v>
      </c>
      <c r="C12" s="108" t="s">
        <v>419</v>
      </c>
      <c r="D12" s="109" t="s">
        <v>2</v>
      </c>
      <c r="E12" s="110" t="s">
        <v>420</v>
      </c>
      <c r="F12" s="111" t="s">
        <v>152</v>
      </c>
      <c r="G12" s="64"/>
      <c r="H12" s="43" t="str">
        <f t="shared" si="1"/>
        <v/>
      </c>
      <c r="I12" s="35"/>
      <c r="J12" s="123" t="s">
        <v>19</v>
      </c>
      <c r="K12" s="35"/>
      <c r="L12" s="127"/>
      <c r="M12" s="128"/>
      <c r="N12" s="128"/>
      <c r="O12" s="128"/>
      <c r="P12" s="131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49"/>
      <c r="S12" s="49"/>
      <c r="T12" s="77" t="e">
        <f>(100*T11)/S11</f>
        <v>#DIV/0!</v>
      </c>
      <c r="U12" s="77" t="e">
        <f>(100*U11)/S11</f>
        <v>#DIV/0!</v>
      </c>
      <c r="V12" s="77" t="e">
        <f>(100*V11)/S11</f>
        <v>#DIV/0!</v>
      </c>
      <c r="W12" s="77" t="e">
        <f>(100*W11)/S11</f>
        <v>#DIV/0!</v>
      </c>
      <c r="X12" s="77" t="e">
        <f>(100*X11)/S11</f>
        <v>#DIV/0!</v>
      </c>
      <c r="Y12" s="77" t="e">
        <f>(100*Y11)/S11</f>
        <v>#DIV/0!</v>
      </c>
      <c r="Z12" s="77" t="e">
        <f>(100*Z11)/S11</f>
        <v>#DIV/0!</v>
      </c>
      <c r="AA12" s="77" t="e">
        <f>(100*AA11)/S11</f>
        <v>#DIV/0!</v>
      </c>
      <c r="AB12" s="77" t="e">
        <f>(100*AB11)/S11</f>
        <v>#DIV/0!</v>
      </c>
      <c r="AC12" s="77" t="e">
        <f>(100*AC11)/S11</f>
        <v>#DIV/0!</v>
      </c>
      <c r="AD12" s="49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7">
      <c r="A13" s="128"/>
      <c r="B13" s="11">
        <v>6</v>
      </c>
      <c r="C13" s="108" t="s">
        <v>421</v>
      </c>
      <c r="D13" s="109" t="s">
        <v>2</v>
      </c>
      <c r="E13" s="110" t="s">
        <v>422</v>
      </c>
      <c r="F13" s="111" t="s">
        <v>423</v>
      </c>
      <c r="G13" s="64"/>
      <c r="H13" s="43" t="str">
        <f t="shared" si="1"/>
        <v/>
      </c>
      <c r="I13" s="35"/>
      <c r="J13" s="127"/>
      <c r="K13" s="35"/>
      <c r="L13" s="127"/>
      <c r="M13" s="128"/>
      <c r="N13" s="128"/>
      <c r="O13" s="128"/>
      <c r="P13" s="131"/>
      <c r="Q13" s="3" t="str">
        <f t="shared" si="3"/>
        <v>ชาย</v>
      </c>
      <c r="R13" s="3"/>
      <c r="S13" s="9"/>
      <c r="T13" s="169" t="s">
        <v>81</v>
      </c>
      <c r="U13" s="169"/>
      <c r="V13" s="169"/>
      <c r="W13" s="170" t="s">
        <v>82</v>
      </c>
      <c r="X13" s="170"/>
      <c r="Y13" s="170"/>
      <c r="Z13" s="171" t="s">
        <v>83</v>
      </c>
      <c r="AA13" s="171"/>
      <c r="AB13" s="171"/>
      <c r="AC13" s="171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7">
      <c r="A14" s="128"/>
      <c r="B14" s="11">
        <v>7</v>
      </c>
      <c r="C14" s="108" t="s">
        <v>424</v>
      </c>
      <c r="D14" s="109" t="s">
        <v>2</v>
      </c>
      <c r="E14" s="110" t="s">
        <v>425</v>
      </c>
      <c r="F14" s="111" t="s">
        <v>426</v>
      </c>
      <c r="G14" s="64"/>
      <c r="H14" s="43" t="str">
        <f t="shared" si="1"/>
        <v/>
      </c>
      <c r="I14" s="35"/>
      <c r="J14" s="159" t="s">
        <v>7</v>
      </c>
      <c r="K14" s="159" t="s">
        <v>8</v>
      </c>
      <c r="L14" s="161" t="s">
        <v>9</v>
      </c>
      <c r="M14" s="105" t="s">
        <v>10</v>
      </c>
      <c r="N14" s="44"/>
      <c r="O14" s="126"/>
      <c r="P14" s="131"/>
      <c r="Q14" s="3" t="str">
        <f t="shared" si="3"/>
        <v>ชาย</v>
      </c>
      <c r="R14" s="3"/>
      <c r="S14" s="10" t="s">
        <v>21</v>
      </c>
      <c r="T14" s="172">
        <f>T11+U11+V11</f>
        <v>0</v>
      </c>
      <c r="U14" s="173"/>
      <c r="V14" s="173"/>
      <c r="W14" s="174">
        <f>W11+X11+Y11</f>
        <v>0</v>
      </c>
      <c r="X14" s="175"/>
      <c r="Y14" s="175"/>
      <c r="Z14" s="176">
        <f>Z11+AA11+AB11+AC11</f>
        <v>0</v>
      </c>
      <c r="AA14" s="176"/>
      <c r="AB14" s="176"/>
      <c r="AC14" s="176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7">
      <c r="A15" s="128"/>
      <c r="B15" s="11">
        <v>8</v>
      </c>
      <c r="C15" s="108" t="s">
        <v>427</v>
      </c>
      <c r="D15" s="109" t="s">
        <v>2</v>
      </c>
      <c r="E15" s="110" t="s">
        <v>428</v>
      </c>
      <c r="F15" s="111" t="s">
        <v>429</v>
      </c>
      <c r="G15" s="64"/>
      <c r="H15" s="43" t="str">
        <f t="shared" si="1"/>
        <v/>
      </c>
      <c r="I15" s="35"/>
      <c r="J15" s="160"/>
      <c r="K15" s="160"/>
      <c r="L15" s="162"/>
      <c r="M15" s="106" t="s">
        <v>11</v>
      </c>
      <c r="N15" s="44"/>
      <c r="O15" s="126"/>
      <c r="P15" s="131"/>
      <c r="Q15" s="3" t="str">
        <f t="shared" si="3"/>
        <v>ชาย</v>
      </c>
      <c r="R15" s="3"/>
      <c r="S15" s="10" t="s">
        <v>84</v>
      </c>
      <c r="T15" s="163" t="e">
        <f>T12+U12+V12</f>
        <v>#DIV/0!</v>
      </c>
      <c r="U15" s="164"/>
      <c r="V15" s="164"/>
      <c r="W15" s="165" t="e">
        <f>W12+X12+Y12</f>
        <v>#DIV/0!</v>
      </c>
      <c r="X15" s="166"/>
      <c r="Y15" s="166"/>
      <c r="Z15" s="167" t="e">
        <f>Z12+AA12+AB12+AC12</f>
        <v>#DIV/0!</v>
      </c>
      <c r="AA15" s="168"/>
      <c r="AB15" s="168"/>
      <c r="AC15" s="168"/>
      <c r="AD15" s="62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7">
      <c r="A16" s="128"/>
      <c r="B16" s="11">
        <v>9</v>
      </c>
      <c r="C16" s="108" t="s">
        <v>430</v>
      </c>
      <c r="D16" s="109" t="s">
        <v>2</v>
      </c>
      <c r="E16" s="110" t="s">
        <v>431</v>
      </c>
      <c r="F16" s="111" t="s">
        <v>153</v>
      </c>
      <c r="G16" s="64"/>
      <c r="H16" s="43" t="str">
        <f t="shared" si="1"/>
        <v/>
      </c>
      <c r="I16" s="35"/>
      <c r="J16" s="129">
        <v>4</v>
      </c>
      <c r="K16" s="11">
        <f>T9</f>
        <v>0</v>
      </c>
      <c r="L16" s="130">
        <f>T10</f>
        <v>0</v>
      </c>
      <c r="M16" s="145">
        <f>L18+L17+L16+K16+K17+K18</f>
        <v>0</v>
      </c>
      <c r="N16" s="132"/>
      <c r="O16" s="128"/>
      <c r="P16" s="131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7">
      <c r="A17" s="128"/>
      <c r="B17" s="11">
        <v>10</v>
      </c>
      <c r="C17" s="108" t="s">
        <v>432</v>
      </c>
      <c r="D17" s="109" t="s">
        <v>3</v>
      </c>
      <c r="E17" s="110" t="s">
        <v>433</v>
      </c>
      <c r="F17" s="111" t="s">
        <v>434</v>
      </c>
      <c r="G17" s="64"/>
      <c r="H17" s="43" t="str">
        <f t="shared" si="1"/>
        <v/>
      </c>
      <c r="I17" s="35"/>
      <c r="J17" s="129">
        <v>3.5</v>
      </c>
      <c r="K17" s="11">
        <f>U9</f>
        <v>0</v>
      </c>
      <c r="L17" s="130">
        <f>U10</f>
        <v>0</v>
      </c>
      <c r="M17" s="146"/>
      <c r="N17" s="132"/>
      <c r="O17" s="128"/>
      <c r="P17" s="131"/>
      <c r="Q17" s="3" t="str">
        <f t="shared" si="3"/>
        <v>หญิง</v>
      </c>
      <c r="R17" s="3"/>
      <c r="S17" s="177" t="s">
        <v>85</v>
      </c>
      <c r="T17" s="177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7">
      <c r="A18" s="128"/>
      <c r="B18" s="11">
        <v>11</v>
      </c>
      <c r="C18" s="108" t="s">
        <v>435</v>
      </c>
      <c r="D18" s="109" t="s">
        <v>3</v>
      </c>
      <c r="E18" s="110" t="s">
        <v>436</v>
      </c>
      <c r="F18" s="111" t="s">
        <v>154</v>
      </c>
      <c r="G18" s="64"/>
      <c r="H18" s="43" t="str">
        <f t="shared" si="1"/>
        <v/>
      </c>
      <c r="I18" s="35"/>
      <c r="J18" s="129">
        <v>3</v>
      </c>
      <c r="K18" s="11">
        <f>V9</f>
        <v>0</v>
      </c>
      <c r="L18" s="130">
        <f>V10</f>
        <v>0</v>
      </c>
      <c r="M18" s="147"/>
      <c r="N18" s="132"/>
      <c r="O18" s="128"/>
      <c r="P18" s="131"/>
      <c r="Q18" s="3" t="str">
        <f t="shared" si="3"/>
        <v>หญิง</v>
      </c>
      <c r="R18" s="3"/>
      <c r="S18" s="179" t="s">
        <v>38</v>
      </c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7">
      <c r="A19" s="128"/>
      <c r="B19" s="11">
        <v>12</v>
      </c>
      <c r="C19" s="108" t="s">
        <v>437</v>
      </c>
      <c r="D19" s="109" t="s">
        <v>3</v>
      </c>
      <c r="E19" s="110" t="s">
        <v>438</v>
      </c>
      <c r="F19" s="111" t="s">
        <v>439</v>
      </c>
      <c r="G19" s="64"/>
      <c r="H19" s="43" t="str">
        <f t="shared" si="1"/>
        <v/>
      </c>
      <c r="I19" s="35"/>
      <c r="J19" s="133">
        <v>2.5</v>
      </c>
      <c r="K19" s="11">
        <f>W9</f>
        <v>0</v>
      </c>
      <c r="L19" s="130">
        <f>W10</f>
        <v>0</v>
      </c>
      <c r="M19" s="145">
        <f>L22+K22+L21+K20+K19+L19+L20+K21</f>
        <v>0</v>
      </c>
      <c r="N19" s="132"/>
      <c r="O19" s="128"/>
      <c r="P19" s="131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18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7">
      <c r="A20" s="128"/>
      <c r="B20" s="11">
        <v>13</v>
      </c>
      <c r="C20" s="108" t="s">
        <v>440</v>
      </c>
      <c r="D20" s="109" t="s">
        <v>3</v>
      </c>
      <c r="E20" s="110" t="s">
        <v>441</v>
      </c>
      <c r="F20" s="111" t="s">
        <v>442</v>
      </c>
      <c r="G20" s="64"/>
      <c r="H20" s="43" t="str">
        <f t="shared" si="1"/>
        <v/>
      </c>
      <c r="I20" s="35"/>
      <c r="J20" s="133">
        <v>2</v>
      </c>
      <c r="K20" s="11">
        <f>X9</f>
        <v>0</v>
      </c>
      <c r="L20" s="130">
        <f>X10</f>
        <v>0</v>
      </c>
      <c r="M20" s="146"/>
      <c r="N20" s="132"/>
      <c r="O20" s="128"/>
      <c r="P20" s="131"/>
      <c r="Q20" s="3" t="str">
        <f t="shared" si="3"/>
        <v>หญิง</v>
      </c>
      <c r="R20" s="3"/>
      <c r="S20" s="10" t="s">
        <v>86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7">
      <c r="A21" s="128"/>
      <c r="B21" s="11">
        <v>14</v>
      </c>
      <c r="C21" s="108" t="s">
        <v>443</v>
      </c>
      <c r="D21" s="109" t="s">
        <v>3</v>
      </c>
      <c r="E21" s="110" t="s">
        <v>444</v>
      </c>
      <c r="F21" s="111" t="s">
        <v>15</v>
      </c>
      <c r="G21" s="64"/>
      <c r="H21" s="43" t="str">
        <f t="shared" si="1"/>
        <v/>
      </c>
      <c r="I21" s="35"/>
      <c r="J21" s="133">
        <v>1.5</v>
      </c>
      <c r="K21" s="11">
        <f>Y9</f>
        <v>0</v>
      </c>
      <c r="L21" s="130">
        <f>Y10</f>
        <v>0</v>
      </c>
      <c r="M21" s="146"/>
      <c r="N21" s="132"/>
      <c r="O21" s="128"/>
      <c r="P21" s="131"/>
      <c r="Q21" s="3" t="str">
        <f t="shared" si="3"/>
        <v>หญิง</v>
      </c>
      <c r="R21" s="3"/>
      <c r="S21" s="10" t="s">
        <v>84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7">
      <c r="A22" s="128"/>
      <c r="B22" s="11">
        <v>15</v>
      </c>
      <c r="C22" s="108" t="s">
        <v>445</v>
      </c>
      <c r="D22" s="109" t="s">
        <v>3</v>
      </c>
      <c r="E22" s="110" t="s">
        <v>446</v>
      </c>
      <c r="F22" s="111" t="s">
        <v>447</v>
      </c>
      <c r="G22" s="64"/>
      <c r="H22" s="43" t="str">
        <f t="shared" si="1"/>
        <v/>
      </c>
      <c r="I22" s="35"/>
      <c r="J22" s="133">
        <v>1</v>
      </c>
      <c r="K22" s="11">
        <f>Z9</f>
        <v>0</v>
      </c>
      <c r="L22" s="130">
        <f>Z10</f>
        <v>0</v>
      </c>
      <c r="M22" s="147"/>
      <c r="N22" s="132"/>
      <c r="O22" s="128"/>
      <c r="P22" s="131"/>
      <c r="Q22" s="3" t="str">
        <f t="shared" si="3"/>
        <v>หญิง</v>
      </c>
      <c r="R22" s="3"/>
      <c r="S22" s="63" t="s">
        <v>87</v>
      </c>
      <c r="T22" s="178" t="e">
        <f>T15</f>
        <v>#DIV/0!</v>
      </c>
      <c r="U22" s="148"/>
      <c r="V22" s="148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75">
      <c r="A23" s="128"/>
      <c r="B23" s="11">
        <v>16</v>
      </c>
      <c r="C23" s="108" t="s">
        <v>448</v>
      </c>
      <c r="D23" s="109" t="s">
        <v>3</v>
      </c>
      <c r="E23" s="110" t="s">
        <v>449</v>
      </c>
      <c r="F23" s="111" t="s">
        <v>450</v>
      </c>
      <c r="G23" s="64"/>
      <c r="H23" s="43" t="str">
        <f t="shared" si="1"/>
        <v/>
      </c>
      <c r="I23" s="35"/>
      <c r="J23" s="133">
        <v>0</v>
      </c>
      <c r="K23" s="11">
        <f>AA9</f>
        <v>0</v>
      </c>
      <c r="L23" s="130">
        <f>AA10</f>
        <v>0</v>
      </c>
      <c r="M23" s="145">
        <f>L25+K24+K23+L23+L24+K25</f>
        <v>0</v>
      </c>
      <c r="N23" s="132"/>
      <c r="O23" s="128"/>
      <c r="P23" s="131"/>
      <c r="Q23" s="3" t="str">
        <f t="shared" si="3"/>
        <v>หญิง</v>
      </c>
      <c r="R23" s="3"/>
      <c r="S23" s="188" t="s">
        <v>35</v>
      </c>
      <c r="T23" s="188"/>
      <c r="U23" s="181" t="e">
        <f>AF10</f>
        <v>#DIV/0!</v>
      </c>
      <c r="V23" s="182"/>
      <c r="W23" s="189" t="s">
        <v>88</v>
      </c>
      <c r="X23" s="190"/>
      <c r="Y23" s="191"/>
      <c r="Z23" s="183" t="e">
        <f>AF9</f>
        <v>#DIV/0!</v>
      </c>
      <c r="AA23" s="184"/>
      <c r="AB23" s="184"/>
      <c r="AC23" s="184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25">
      <c r="A24" s="128"/>
      <c r="B24" s="11">
        <v>17</v>
      </c>
      <c r="C24" s="108" t="s">
        <v>451</v>
      </c>
      <c r="D24" s="109" t="s">
        <v>3</v>
      </c>
      <c r="E24" s="110" t="s">
        <v>452</v>
      </c>
      <c r="F24" s="111" t="s">
        <v>155</v>
      </c>
      <c r="G24" s="64"/>
      <c r="H24" s="43" t="str">
        <f t="shared" si="1"/>
        <v/>
      </c>
      <c r="I24" s="35"/>
      <c r="J24" s="129" t="s">
        <v>12</v>
      </c>
      <c r="K24" s="11">
        <f>AB9</f>
        <v>0</v>
      </c>
      <c r="L24" s="130">
        <f>AB10</f>
        <v>0</v>
      </c>
      <c r="M24" s="146"/>
      <c r="N24" s="132"/>
      <c r="O24" s="128"/>
      <c r="P24" s="131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7">
      <c r="A25" s="128"/>
      <c r="B25" s="11">
        <v>18</v>
      </c>
      <c r="C25" s="108" t="s">
        <v>453</v>
      </c>
      <c r="D25" s="109" t="s">
        <v>3</v>
      </c>
      <c r="E25" s="110" t="s">
        <v>454</v>
      </c>
      <c r="F25" s="111" t="s">
        <v>455</v>
      </c>
      <c r="G25" s="64"/>
      <c r="H25" s="43" t="str">
        <f t="shared" si="1"/>
        <v/>
      </c>
      <c r="I25" s="35"/>
      <c r="J25" s="129" t="s">
        <v>13</v>
      </c>
      <c r="K25" s="11">
        <f>AC9</f>
        <v>0</v>
      </c>
      <c r="L25" s="130">
        <f>AC10</f>
        <v>0</v>
      </c>
      <c r="M25" s="147"/>
      <c r="N25" s="132"/>
      <c r="O25" s="128"/>
      <c r="P25" s="131"/>
      <c r="Q25" s="3" t="str">
        <f t="shared" si="3"/>
        <v>หญิง</v>
      </c>
      <c r="R25" s="3"/>
      <c r="S25" s="95" t="s">
        <v>101</v>
      </c>
      <c r="T25" s="95" t="s">
        <v>180</v>
      </c>
      <c r="U25" s="95" t="s">
        <v>84</v>
      </c>
      <c r="V25" s="95" t="s">
        <v>181</v>
      </c>
      <c r="W25" s="95" t="s">
        <v>84</v>
      </c>
      <c r="X25" s="95" t="s">
        <v>17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7">
      <c r="A26" s="128"/>
      <c r="B26" s="11">
        <v>19</v>
      </c>
      <c r="C26" s="108" t="s">
        <v>456</v>
      </c>
      <c r="D26" s="109" t="s">
        <v>3</v>
      </c>
      <c r="E26" s="110" t="s">
        <v>457</v>
      </c>
      <c r="F26" s="111" t="s">
        <v>458</v>
      </c>
      <c r="G26" s="64"/>
      <c r="H26" s="43" t="str">
        <f t="shared" si="1"/>
        <v/>
      </c>
      <c r="I26" s="35"/>
      <c r="J26" s="129" t="s">
        <v>189</v>
      </c>
      <c r="K26" s="11">
        <f>T26</f>
        <v>0</v>
      </c>
      <c r="L26" s="134">
        <f>T27</f>
        <v>0</v>
      </c>
      <c r="M26" s="11">
        <f>T28</f>
        <v>0</v>
      </c>
      <c r="N26" s="128"/>
      <c r="O26" s="128"/>
      <c r="P26" s="131"/>
      <c r="Q26" s="3" t="str">
        <f t="shared" si="3"/>
        <v>หญิง</v>
      </c>
      <c r="R26" s="3"/>
      <c r="S26" s="94" t="s">
        <v>8</v>
      </c>
      <c r="T26" s="94">
        <f>COUNTIFS($Q$8:$Q$59,"ชาย",$H$8:$H$59,"ผ")</f>
        <v>0</v>
      </c>
      <c r="U26" s="94" t="e">
        <f>(T26*100)/X26</f>
        <v>#DIV/0!</v>
      </c>
      <c r="V26" s="94">
        <f>COUNTIFS($Q$8:$Q$59,"ชาย",$H$8:$H$59,"มผ")</f>
        <v>0</v>
      </c>
      <c r="W26" s="94" t="e">
        <f>(V26*100)/X26</f>
        <v>#DIV/0!</v>
      </c>
      <c r="X26" s="94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7">
      <c r="A27" s="128"/>
      <c r="B27" s="11">
        <v>20</v>
      </c>
      <c r="C27" s="108" t="s">
        <v>459</v>
      </c>
      <c r="D27" s="109" t="s">
        <v>3</v>
      </c>
      <c r="E27" s="110" t="s">
        <v>460</v>
      </c>
      <c r="F27" s="111" t="s">
        <v>461</v>
      </c>
      <c r="G27" s="64"/>
      <c r="H27" s="43" t="str">
        <f t="shared" si="1"/>
        <v/>
      </c>
      <c r="I27" s="35"/>
      <c r="J27" s="129" t="s">
        <v>188</v>
      </c>
      <c r="K27" s="11">
        <f>V26</f>
        <v>0</v>
      </c>
      <c r="L27" s="134">
        <f>V27</f>
        <v>0</v>
      </c>
      <c r="M27" s="11">
        <f>V28</f>
        <v>0</v>
      </c>
      <c r="N27" s="128"/>
      <c r="O27" s="128"/>
      <c r="P27" s="131"/>
      <c r="Q27" s="3" t="str">
        <f t="shared" si="3"/>
        <v>หญิง</v>
      </c>
      <c r="R27" s="3"/>
      <c r="S27" s="94" t="s">
        <v>9</v>
      </c>
      <c r="T27" s="94">
        <f>COUNTIFS($Q$8:$Q$59,"หญิง",$H$8:$H$59,"ผ")</f>
        <v>0</v>
      </c>
      <c r="U27" s="94" t="e">
        <f>(T27*100)/X27</f>
        <v>#DIV/0!</v>
      </c>
      <c r="V27" s="94">
        <f>COUNTIFS($Q$8:$Q$59,"หญิง",$H$8:$H$59,"มผ")</f>
        <v>0</v>
      </c>
      <c r="W27" s="94" t="e">
        <f>(V27*100)/X27</f>
        <v>#DIV/0!</v>
      </c>
      <c r="X27" s="94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7">
      <c r="A28" s="128"/>
      <c r="B28" s="11">
        <v>21</v>
      </c>
      <c r="C28" s="108" t="s">
        <v>462</v>
      </c>
      <c r="D28" s="109" t="s">
        <v>3</v>
      </c>
      <c r="E28" s="110" t="s">
        <v>463</v>
      </c>
      <c r="F28" s="111" t="s">
        <v>229</v>
      </c>
      <c r="G28" s="64"/>
      <c r="H28" s="43" t="str">
        <f t="shared" si="1"/>
        <v/>
      </c>
      <c r="I28" s="35"/>
      <c r="J28" s="127"/>
      <c r="K28" s="135"/>
      <c r="L28" s="127"/>
      <c r="M28" s="128"/>
      <c r="N28" s="128"/>
      <c r="O28" s="128"/>
      <c r="P28" s="131"/>
      <c r="Q28" s="3" t="str">
        <f t="shared" si="3"/>
        <v>หญิง</v>
      </c>
      <c r="R28" s="3"/>
      <c r="S28" s="94" t="s">
        <v>17</v>
      </c>
      <c r="T28" s="94">
        <f>SUM(T26:T27)</f>
        <v>0</v>
      </c>
      <c r="U28" s="94" t="e">
        <f>(T28*100)/X28</f>
        <v>#DIV/0!</v>
      </c>
      <c r="V28" s="94">
        <f>SUM(V26:V27)</f>
        <v>0</v>
      </c>
      <c r="W28" s="94" t="e">
        <f>(V28*100)/X28</f>
        <v>#DIV/0!</v>
      </c>
      <c r="X28" s="94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25">
      <c r="A29" s="128"/>
      <c r="B29" s="11">
        <v>22</v>
      </c>
      <c r="C29" s="108" t="s">
        <v>464</v>
      </c>
      <c r="D29" s="109" t="s">
        <v>3</v>
      </c>
      <c r="E29" s="110" t="s">
        <v>465</v>
      </c>
      <c r="F29" s="111" t="s">
        <v>466</v>
      </c>
      <c r="G29" s="64"/>
      <c r="H29" s="43" t="str">
        <f t="shared" si="1"/>
        <v/>
      </c>
      <c r="I29" s="35"/>
      <c r="J29" s="127"/>
      <c r="K29" s="35"/>
      <c r="L29" s="127"/>
      <c r="M29" s="128"/>
      <c r="N29" s="128"/>
      <c r="O29" s="128"/>
      <c r="P29" s="131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25">
      <c r="A30" s="128"/>
      <c r="B30" s="11">
        <v>23</v>
      </c>
      <c r="C30" s="108" t="s">
        <v>467</v>
      </c>
      <c r="D30" s="109" t="s">
        <v>3</v>
      </c>
      <c r="E30" s="110" t="s">
        <v>468</v>
      </c>
      <c r="F30" s="111" t="s">
        <v>469</v>
      </c>
      <c r="G30" s="64"/>
      <c r="H30" s="43" t="str">
        <f t="shared" si="1"/>
        <v/>
      </c>
      <c r="I30" s="35"/>
      <c r="J30" s="127"/>
      <c r="K30" s="60" t="str">
        <f>กรอกข้อมูล!C5</f>
        <v>(นางสาวอมรรัตน์  วิจารณ์)</v>
      </c>
      <c r="L30" s="127"/>
      <c r="M30" s="128"/>
      <c r="N30" s="128"/>
      <c r="O30" s="128"/>
      <c r="P30" s="131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25">
      <c r="A31" s="128"/>
      <c r="B31" s="11">
        <v>24</v>
      </c>
      <c r="C31" s="108" t="s">
        <v>470</v>
      </c>
      <c r="D31" s="109" t="s">
        <v>3</v>
      </c>
      <c r="E31" s="110" t="s">
        <v>471</v>
      </c>
      <c r="F31" s="111" t="s">
        <v>156</v>
      </c>
      <c r="G31" s="64"/>
      <c r="H31" s="43" t="str">
        <f t="shared" si="1"/>
        <v/>
      </c>
      <c r="I31" s="35"/>
      <c r="J31" s="127"/>
      <c r="K31" s="35"/>
      <c r="L31" s="127"/>
      <c r="M31" s="128"/>
      <c r="N31" s="128"/>
      <c r="O31" s="128"/>
      <c r="P31" s="131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25">
      <c r="A32" s="128"/>
      <c r="B32" s="11">
        <v>25</v>
      </c>
      <c r="C32" s="108" t="s">
        <v>165</v>
      </c>
      <c r="D32" s="109" t="s">
        <v>3</v>
      </c>
      <c r="E32" s="110" t="s">
        <v>166</v>
      </c>
      <c r="F32" s="111" t="s">
        <v>167</v>
      </c>
      <c r="G32" s="64"/>
      <c r="H32" s="43" t="str">
        <f t="shared" si="1"/>
        <v/>
      </c>
      <c r="I32" s="35"/>
      <c r="J32" s="127"/>
      <c r="K32" s="35"/>
      <c r="L32" s="127"/>
      <c r="M32" s="128"/>
      <c r="N32" s="128"/>
      <c r="O32" s="128"/>
      <c r="P32" s="131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25">
      <c r="A33" s="128"/>
      <c r="B33" s="11">
        <v>26</v>
      </c>
      <c r="C33" s="108" t="s">
        <v>168</v>
      </c>
      <c r="D33" s="109" t="s">
        <v>2</v>
      </c>
      <c r="E33" s="110" t="s">
        <v>169</v>
      </c>
      <c r="F33" s="111" t="s">
        <v>170</v>
      </c>
      <c r="G33" s="64"/>
      <c r="H33" s="43" t="str">
        <f t="shared" si="1"/>
        <v/>
      </c>
      <c r="I33" s="35"/>
      <c r="J33" s="127"/>
      <c r="K33" s="35"/>
      <c r="L33" s="127"/>
      <c r="M33" s="128"/>
      <c r="N33" s="128"/>
      <c r="O33" s="128"/>
      <c r="P33" s="131"/>
      <c r="Q33" s="3" t="str">
        <f t="shared" si="3"/>
        <v>ชาย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25">
      <c r="A34" s="128"/>
      <c r="B34" s="11">
        <v>27</v>
      </c>
      <c r="C34" s="108" t="s">
        <v>171</v>
      </c>
      <c r="D34" s="109" t="s">
        <v>3</v>
      </c>
      <c r="E34" s="110" t="s">
        <v>172</v>
      </c>
      <c r="F34" s="111" t="s">
        <v>159</v>
      </c>
      <c r="G34" s="64"/>
      <c r="H34" s="43" t="str">
        <f t="shared" si="1"/>
        <v/>
      </c>
      <c r="I34" s="127"/>
      <c r="J34" s="127"/>
      <c r="K34" s="127"/>
      <c r="L34" s="127"/>
      <c r="M34" s="128"/>
      <c r="N34" s="128"/>
      <c r="O34" s="128"/>
      <c r="P34" s="131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25">
      <c r="A35" s="128"/>
      <c r="B35" s="11">
        <v>28</v>
      </c>
      <c r="C35" s="108" t="s">
        <v>173</v>
      </c>
      <c r="D35" s="109" t="s">
        <v>2</v>
      </c>
      <c r="E35" s="110" t="s">
        <v>174</v>
      </c>
      <c r="F35" s="111" t="s">
        <v>175</v>
      </c>
      <c r="G35" s="64"/>
      <c r="H35" s="43" t="str">
        <f t="shared" si="1"/>
        <v/>
      </c>
      <c r="I35" s="127"/>
      <c r="J35" s="127"/>
      <c r="K35" s="127"/>
      <c r="L35" s="127"/>
      <c r="M35" s="128"/>
      <c r="N35" s="128"/>
      <c r="O35" s="128"/>
      <c r="P35" s="131"/>
      <c r="Q35" s="3" t="str">
        <f t="shared" si="3"/>
        <v>ชาย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25">
      <c r="A36" s="128"/>
      <c r="B36" s="11">
        <v>29</v>
      </c>
      <c r="C36" s="108" t="s">
        <v>472</v>
      </c>
      <c r="D36" s="109" t="s">
        <v>3</v>
      </c>
      <c r="E36" s="110" t="s">
        <v>473</v>
      </c>
      <c r="F36" s="111" t="s">
        <v>474</v>
      </c>
      <c r="G36" s="64"/>
      <c r="H36" s="43" t="str">
        <f t="shared" si="1"/>
        <v/>
      </c>
      <c r="I36" s="127"/>
      <c r="J36" s="127"/>
      <c r="K36" s="127"/>
      <c r="L36" s="127"/>
      <c r="M36" s="128"/>
      <c r="N36" s="128"/>
      <c r="O36" s="128"/>
      <c r="P36" s="131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25">
      <c r="A37" s="128"/>
      <c r="B37" s="11">
        <v>30</v>
      </c>
      <c r="C37" s="108" t="s">
        <v>475</v>
      </c>
      <c r="D37" s="109" t="s">
        <v>3</v>
      </c>
      <c r="E37" s="110" t="s">
        <v>476</v>
      </c>
      <c r="F37" s="111" t="s">
        <v>205</v>
      </c>
      <c r="G37" s="64"/>
      <c r="H37" s="43" t="str">
        <f t="shared" si="1"/>
        <v/>
      </c>
      <c r="I37" s="127"/>
      <c r="J37" s="127"/>
      <c r="K37" s="127"/>
      <c r="L37" s="127"/>
      <c r="M37" s="128"/>
      <c r="N37" s="128"/>
      <c r="O37" s="128"/>
      <c r="P37" s="131"/>
      <c r="Q37" s="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25">
      <c r="A38" s="128"/>
      <c r="B38" s="11">
        <v>31</v>
      </c>
      <c r="C38" s="108" t="s">
        <v>477</v>
      </c>
      <c r="D38" s="109" t="s">
        <v>2</v>
      </c>
      <c r="E38" s="110" t="s">
        <v>478</v>
      </c>
      <c r="F38" s="111" t="s">
        <v>479</v>
      </c>
      <c r="G38" s="64"/>
      <c r="H38" s="43" t="str">
        <f t="shared" si="1"/>
        <v/>
      </c>
      <c r="I38" s="128"/>
      <c r="J38" s="128"/>
      <c r="K38" s="128"/>
      <c r="L38" s="128"/>
      <c r="M38" s="128"/>
      <c r="N38" s="128"/>
      <c r="O38" s="128"/>
      <c r="P38" s="131"/>
      <c r="Q38" s="3" t="str">
        <f t="shared" si="3"/>
        <v>ชาย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25">
      <c r="A39" s="128"/>
      <c r="B39" s="11">
        <v>32</v>
      </c>
      <c r="C39" s="112"/>
      <c r="D39" s="109"/>
      <c r="E39" s="113"/>
      <c r="F39" s="114"/>
      <c r="G39" s="64"/>
      <c r="H39" s="43" t="str">
        <f t="shared" si="1"/>
        <v/>
      </c>
      <c r="I39" s="128"/>
      <c r="J39" s="128"/>
      <c r="K39" s="128"/>
      <c r="L39" s="128"/>
      <c r="M39" s="128"/>
      <c r="N39" s="128"/>
      <c r="O39" s="128"/>
      <c r="P39" s="131"/>
      <c r="Q39" s="3" t="b">
        <f t="shared" si="3"/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25">
      <c r="A40" s="128"/>
      <c r="B40" s="11">
        <v>33</v>
      </c>
      <c r="C40" s="108"/>
      <c r="D40" s="109"/>
      <c r="E40" s="110"/>
      <c r="F40" s="111"/>
      <c r="G40" s="64"/>
      <c r="H40" s="43" t="str">
        <f t="shared" si="1"/>
        <v/>
      </c>
      <c r="I40" s="128"/>
      <c r="J40" s="128"/>
      <c r="K40" s="128"/>
      <c r="L40" s="128"/>
      <c r="M40" s="128"/>
      <c r="N40" s="128"/>
      <c r="O40" s="128"/>
      <c r="P40" s="131"/>
      <c r="Q40" s="3" t="b">
        <f t="shared" si="3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25">
      <c r="A41" s="128"/>
      <c r="B41" s="11">
        <v>34</v>
      </c>
      <c r="C41" s="112"/>
      <c r="D41" s="109"/>
      <c r="E41" s="113"/>
      <c r="F41" s="114"/>
      <c r="G41" s="64"/>
      <c r="H41" s="43" t="str">
        <f t="shared" si="1"/>
        <v/>
      </c>
      <c r="I41" s="128"/>
      <c r="J41" s="128"/>
      <c r="K41" s="128"/>
      <c r="L41" s="128"/>
      <c r="M41" s="128"/>
      <c r="N41" s="128"/>
      <c r="O41" s="128"/>
      <c r="P41" s="131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25">
      <c r="A42" s="128"/>
      <c r="B42" s="11">
        <v>35</v>
      </c>
      <c r="C42" s="108"/>
      <c r="D42" s="109"/>
      <c r="E42" s="110"/>
      <c r="F42" s="111"/>
      <c r="G42" s="64"/>
      <c r="H42" s="43" t="str">
        <f t="shared" si="1"/>
        <v/>
      </c>
      <c r="I42" s="128"/>
      <c r="J42" s="128"/>
      <c r="K42" s="128"/>
      <c r="L42" s="128"/>
      <c r="M42" s="128"/>
      <c r="N42" s="128"/>
      <c r="O42" s="128"/>
      <c r="P42" s="131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25">
      <c r="A43" s="128"/>
      <c r="B43" s="11">
        <v>36</v>
      </c>
      <c r="C43" s="112"/>
      <c r="D43" s="109"/>
      <c r="E43" s="113"/>
      <c r="F43" s="114"/>
      <c r="G43" s="64"/>
      <c r="H43" s="43" t="str">
        <f t="shared" si="1"/>
        <v/>
      </c>
      <c r="I43" s="128"/>
      <c r="J43" s="128"/>
      <c r="K43" s="128"/>
      <c r="L43" s="128"/>
      <c r="M43" s="128"/>
      <c r="N43" s="128"/>
      <c r="O43" s="128"/>
      <c r="P43" s="131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25">
      <c r="A44" s="128"/>
      <c r="B44" s="11">
        <v>37</v>
      </c>
      <c r="C44" s="108"/>
      <c r="D44" s="109"/>
      <c r="E44" s="110"/>
      <c r="F44" s="111"/>
      <c r="G44" s="64"/>
      <c r="H44" s="43" t="str">
        <f t="shared" si="1"/>
        <v/>
      </c>
      <c r="I44" s="128"/>
      <c r="J44" s="128"/>
      <c r="K44" s="128"/>
      <c r="L44" s="128"/>
      <c r="M44" s="128"/>
      <c r="N44" s="128"/>
      <c r="O44" s="128"/>
      <c r="P44" s="131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25">
      <c r="A45" s="128"/>
      <c r="B45" s="11">
        <v>38</v>
      </c>
      <c r="C45" s="112"/>
      <c r="D45" s="109"/>
      <c r="E45" s="113"/>
      <c r="F45" s="114"/>
      <c r="G45" s="64"/>
      <c r="H45" s="43" t="str">
        <f t="shared" si="1"/>
        <v/>
      </c>
      <c r="I45" s="128"/>
      <c r="J45" s="128"/>
      <c r="K45" s="128"/>
      <c r="L45" s="128"/>
      <c r="M45" s="128"/>
      <c r="N45" s="128"/>
      <c r="O45" s="128"/>
      <c r="P45" s="131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25">
      <c r="A46" s="128"/>
      <c r="B46" s="11">
        <v>39</v>
      </c>
      <c r="C46" s="108"/>
      <c r="D46" s="109"/>
      <c r="E46" s="110"/>
      <c r="F46" s="111"/>
      <c r="G46" s="64"/>
      <c r="H46" s="43" t="str">
        <f t="shared" si="1"/>
        <v/>
      </c>
      <c r="I46" s="128"/>
      <c r="J46" s="128"/>
      <c r="K46" s="128"/>
      <c r="L46" s="128"/>
      <c r="M46" s="128"/>
      <c r="N46" s="128"/>
      <c r="O46" s="128"/>
      <c r="P46" s="131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25">
      <c r="A47" s="128"/>
      <c r="B47" s="11">
        <v>40</v>
      </c>
      <c r="C47" s="112"/>
      <c r="D47" s="109"/>
      <c r="E47" s="113"/>
      <c r="F47" s="114"/>
      <c r="G47" s="64"/>
      <c r="H47" s="43" t="str">
        <f t="shared" si="1"/>
        <v/>
      </c>
      <c r="I47" s="128"/>
      <c r="J47" s="128"/>
      <c r="K47" s="128"/>
      <c r="L47" s="128"/>
      <c r="M47" s="128"/>
      <c r="N47" s="128"/>
      <c r="O47" s="128"/>
      <c r="P47" s="131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25">
      <c r="A48" s="128"/>
      <c r="B48" s="11">
        <v>41</v>
      </c>
      <c r="C48" s="112"/>
      <c r="D48" s="109"/>
      <c r="E48" s="113"/>
      <c r="F48" s="114"/>
      <c r="G48" s="64"/>
      <c r="H48" s="43" t="str">
        <f t="shared" si="1"/>
        <v/>
      </c>
      <c r="I48" s="128"/>
      <c r="J48" s="128"/>
      <c r="K48" s="128"/>
      <c r="L48" s="128"/>
      <c r="M48" s="128"/>
      <c r="N48" s="128"/>
      <c r="O48" s="128"/>
      <c r="P48" s="131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25">
      <c r="A49" s="128"/>
      <c r="B49" s="11">
        <v>42</v>
      </c>
      <c r="C49" s="112"/>
      <c r="D49" s="109"/>
      <c r="E49" s="113"/>
      <c r="F49" s="114"/>
      <c r="G49" s="64"/>
      <c r="H49" s="43" t="str">
        <f t="shared" si="1"/>
        <v/>
      </c>
      <c r="I49" s="128"/>
      <c r="J49" s="128"/>
      <c r="K49" s="128"/>
      <c r="L49" s="128"/>
      <c r="M49" s="128"/>
      <c r="N49" s="128"/>
      <c r="O49" s="128"/>
      <c r="P49" s="131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25">
      <c r="A50" s="128"/>
      <c r="B50" s="11">
        <v>43</v>
      </c>
      <c r="C50" s="112"/>
      <c r="D50" s="109"/>
      <c r="E50" s="113"/>
      <c r="F50" s="114"/>
      <c r="G50" s="64"/>
      <c r="H50" s="43" t="str">
        <f t="shared" si="1"/>
        <v/>
      </c>
      <c r="I50" s="128"/>
      <c r="J50" s="128"/>
      <c r="K50" s="128"/>
      <c r="L50" s="128"/>
      <c r="M50" s="128"/>
      <c r="N50" s="128"/>
      <c r="O50" s="128"/>
      <c r="P50" s="131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25">
      <c r="A51" s="128"/>
      <c r="B51" s="11">
        <v>44</v>
      </c>
      <c r="C51" s="112"/>
      <c r="D51" s="109"/>
      <c r="E51" s="113"/>
      <c r="F51" s="114"/>
      <c r="G51" s="64"/>
      <c r="H51" s="43" t="str">
        <f t="shared" si="1"/>
        <v/>
      </c>
      <c r="I51" s="128"/>
      <c r="J51" s="128"/>
      <c r="K51" s="128"/>
      <c r="L51" s="128"/>
      <c r="M51" s="128"/>
      <c r="N51" s="128"/>
      <c r="O51" s="128"/>
      <c r="P51" s="131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25">
      <c r="A52" s="128"/>
      <c r="B52" s="11">
        <v>45</v>
      </c>
      <c r="C52" s="112"/>
      <c r="D52" s="109"/>
      <c r="E52" s="113"/>
      <c r="F52" s="114"/>
      <c r="G52" s="64"/>
      <c r="H52" s="43" t="str">
        <f t="shared" si="1"/>
        <v/>
      </c>
      <c r="I52" s="128"/>
      <c r="J52" s="128"/>
      <c r="K52" s="128"/>
      <c r="L52" s="128"/>
      <c r="M52" s="128"/>
      <c r="N52" s="128"/>
      <c r="O52" s="128"/>
      <c r="P52" s="131"/>
      <c r="Q52" s="3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5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5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5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5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5">
      <c r="A57" s="128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5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5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5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5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5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5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5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5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5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5">
      <c r="A67" s="128"/>
      <c r="B67" s="128"/>
      <c r="C67" s="128" t="s">
        <v>12</v>
      </c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5">
      <c r="A68" s="128"/>
      <c r="B68" s="128"/>
      <c r="C68" s="128" t="s">
        <v>18</v>
      </c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5">
      <c r="A69" s="128"/>
      <c r="B69" s="128"/>
      <c r="C69" s="128" t="s">
        <v>180</v>
      </c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5">
      <c r="A70" s="128"/>
      <c r="B70" s="128"/>
      <c r="C70" s="128" t="s">
        <v>181</v>
      </c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5">
      <c r="A71" s="128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5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5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5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5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5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5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5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5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5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5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5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5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5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5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5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5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5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5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5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5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5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5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5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5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5">
      <c r="A96" s="128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5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5">
      <c r="A98" s="128"/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5">
      <c r="A99" s="128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5">
      <c r="A100" s="128"/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5">
      <c r="A101" s="128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5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5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5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5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5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5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5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5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5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5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5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5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5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5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5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5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5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5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5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5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5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5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5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5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5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5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5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5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5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5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5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5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5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5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5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5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5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5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5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5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5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5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5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5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5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5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5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5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5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5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5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5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5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5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5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5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5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5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5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5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5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5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5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5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5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5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5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5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5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5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5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5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5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5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5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sheet="1" objects="1" scenarios="1"/>
  <mergeCells count="32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796875" customWidth="1"/>
    <col min="5" max="5" width="8.3984375" bestFit="1" customWidth="1"/>
    <col min="6" max="6" width="11.09765625" customWidth="1"/>
    <col min="7" max="7" width="6.3984375" bestFit="1" customWidth="1"/>
    <col min="8" max="8" width="9.5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69921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3" s="1" customFormat="1" ht="27" x14ac:dyDescent="0.25">
      <c r="A1" s="118"/>
      <c r="B1" s="119"/>
      <c r="C1" s="119"/>
      <c r="D1" s="119"/>
      <c r="E1" s="119" t="s">
        <v>59</v>
      </c>
      <c r="F1" s="119"/>
      <c r="G1" s="119"/>
      <c r="H1" s="119"/>
      <c r="I1" s="119" t="str">
        <f>กรอกข้อมูล!C4</f>
        <v>สังคมศึกษาศาสนาและวัฒนธรรม</v>
      </c>
      <c r="J1" s="119"/>
      <c r="K1" s="119"/>
      <c r="L1" s="119"/>
      <c r="M1" s="119"/>
      <c r="N1" s="119"/>
      <c r="O1" s="119"/>
      <c r="P1" s="118"/>
      <c r="Q1" s="118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1" customFormat="1" ht="27" x14ac:dyDescent="0.25">
      <c r="A2" s="118"/>
      <c r="B2" s="119"/>
      <c r="C2" s="119"/>
      <c r="D2" s="119" t="s">
        <v>408</v>
      </c>
      <c r="E2" s="119"/>
      <c r="F2" s="119"/>
      <c r="G2" s="119" t="str">
        <f>กรอกข้อมูล!H6</f>
        <v>3/4</v>
      </c>
      <c r="H2" s="119" t="s">
        <v>62</v>
      </c>
      <c r="I2" s="119"/>
      <c r="J2" s="119">
        <f>กรอกข้อมูล!C7</f>
        <v>1</v>
      </c>
      <c r="K2" s="119" t="s">
        <v>63</v>
      </c>
      <c r="L2" s="119"/>
      <c r="M2" s="120">
        <f>กรอกข้อมูล!C8</f>
        <v>2564</v>
      </c>
      <c r="N2" s="119"/>
      <c r="O2" s="119"/>
      <c r="P2" s="118"/>
      <c r="Q2" s="118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s="1" customFormat="1" ht="20.25" customHeight="1" x14ac:dyDescent="0.25">
      <c r="A3" s="118"/>
      <c r="B3" s="119"/>
      <c r="C3" s="119"/>
      <c r="D3" s="119" t="s">
        <v>64</v>
      </c>
      <c r="E3" s="119" t="str">
        <f>กรอกข้อมูล!C9</f>
        <v>ทดสอบ</v>
      </c>
      <c r="F3" s="119"/>
      <c r="G3" s="119"/>
      <c r="H3" s="119" t="s">
        <v>60</v>
      </c>
      <c r="I3" s="119"/>
      <c r="J3" s="119">
        <f>กรอกข้อมูล!C10</f>
        <v>12345</v>
      </c>
      <c r="K3" s="119" t="s">
        <v>61</v>
      </c>
      <c r="L3" s="119"/>
      <c r="M3" s="119" t="str">
        <f>กรอกข้อมูล!C11</f>
        <v>1 หน่วยกิต</v>
      </c>
      <c r="N3" s="119"/>
      <c r="O3" s="119"/>
      <c r="P3" s="118"/>
      <c r="Q3" s="118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1" customFormat="1" ht="20.25" customHeight="1" x14ac:dyDescent="0.25">
      <c r="A4" s="118"/>
      <c r="B4" s="143" t="s">
        <v>588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36"/>
      <c r="P4" s="115" t="s">
        <v>98</v>
      </c>
      <c r="Q4" s="118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15.75" customHeight="1" x14ac:dyDescent="0.25">
      <c r="A5" s="128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37"/>
      <c r="P5" s="116" t="s">
        <v>97</v>
      </c>
      <c r="Q5" s="128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25">
      <c r="A6" s="128"/>
      <c r="B6" s="140" t="s">
        <v>0</v>
      </c>
      <c r="C6" s="141" t="s">
        <v>1</v>
      </c>
      <c r="D6" s="151" t="s">
        <v>5</v>
      </c>
      <c r="E6" s="152"/>
      <c r="F6" s="152"/>
      <c r="G6" s="155" t="s">
        <v>6</v>
      </c>
      <c r="H6" s="141" t="s">
        <v>7</v>
      </c>
      <c r="I6" s="193"/>
      <c r="J6" s="194"/>
      <c r="K6" s="193"/>
      <c r="L6" s="194"/>
      <c r="M6" s="128"/>
      <c r="N6" s="128"/>
      <c r="O6" s="128"/>
      <c r="P6" s="116" t="s">
        <v>99</v>
      </c>
      <c r="Q6" s="128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25">
      <c r="A7" s="128"/>
      <c r="B7" s="140"/>
      <c r="C7" s="142"/>
      <c r="D7" s="153"/>
      <c r="E7" s="154"/>
      <c r="F7" s="154"/>
      <c r="G7" s="156"/>
      <c r="H7" s="142"/>
      <c r="I7" s="193"/>
      <c r="J7" s="194"/>
      <c r="K7" s="193"/>
      <c r="L7" s="194"/>
      <c r="M7" s="128"/>
      <c r="N7" s="128"/>
      <c r="O7" s="128"/>
      <c r="P7" s="117" t="s">
        <v>199</v>
      </c>
      <c r="Q7" s="128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7">
      <c r="A8" s="128"/>
      <c r="B8" s="11">
        <v>1</v>
      </c>
      <c r="C8" s="108" t="s">
        <v>482</v>
      </c>
      <c r="D8" s="109" t="s">
        <v>2</v>
      </c>
      <c r="E8" s="110" t="s">
        <v>483</v>
      </c>
      <c r="F8" s="111" t="s">
        <v>484</v>
      </c>
      <c r="G8" s="64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127"/>
      <c r="K8" s="35"/>
      <c r="L8" s="127"/>
      <c r="M8" s="128"/>
      <c r="N8" s="128"/>
      <c r="O8" s="128"/>
      <c r="P8" s="131"/>
      <c r="Q8" s="128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49"/>
      <c r="S8" s="37" t="s">
        <v>96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12</v>
      </c>
      <c r="AC8" s="37" t="s">
        <v>18</v>
      </c>
      <c r="AD8" s="49" t="s">
        <v>17</v>
      </c>
      <c r="AE8" s="3" t="s">
        <v>22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25">
      <c r="A9" s="128"/>
      <c r="B9" s="11">
        <v>2</v>
      </c>
      <c r="C9" s="108" t="s">
        <v>485</v>
      </c>
      <c r="D9" s="109" t="s">
        <v>2</v>
      </c>
      <c r="E9" s="110" t="s">
        <v>486</v>
      </c>
      <c r="F9" s="111" t="s">
        <v>487</v>
      </c>
      <c r="G9" s="64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123" t="s">
        <v>20</v>
      </c>
      <c r="K9" s="44"/>
      <c r="L9" s="44">
        <f>K10+K11</f>
        <v>0</v>
      </c>
      <c r="M9" s="124" t="s">
        <v>21</v>
      </c>
      <c r="N9" s="128"/>
      <c r="O9" s="128"/>
      <c r="P9" s="131"/>
      <c r="Q9" s="128" t="str">
        <f t="shared" si="0"/>
        <v>ชาย</v>
      </c>
      <c r="R9" s="49" t="s">
        <v>8</v>
      </c>
      <c r="S9" s="49">
        <f>SUM(K16:K25)</f>
        <v>0</v>
      </c>
      <c r="T9" s="49">
        <f>COUNTIFS($Q$8:$Q$49,"ชาย",$H$8:$H$49,4)</f>
        <v>0</v>
      </c>
      <c r="U9" s="49">
        <f>COUNTIFS($Q$8:$Q$49,"ชาย",$H$8:$H$49,3.5)</f>
        <v>0</v>
      </c>
      <c r="V9" s="49">
        <f>COUNTIFS($Q$8:$Q$49,"ชาย",$H$8:$H$49,3)</f>
        <v>0</v>
      </c>
      <c r="W9" s="49">
        <f>COUNTIFS($Q$8:$Q$49,"ชาย",$H$8:$H$49,2.5)</f>
        <v>0</v>
      </c>
      <c r="X9" s="49">
        <f>COUNTIFS($Q$8:$Q$49,"ชาย",$H$8:$H$49,2)</f>
        <v>0</v>
      </c>
      <c r="Y9" s="49">
        <f>COUNTIFS($Q$8:$Q$49,"ชาย",$H$8:$H$49,1.5)</f>
        <v>0</v>
      </c>
      <c r="Z9" s="49">
        <f>COUNTIFS($Q$8:$Q$49,"ชาย",$H$8:$H$49,1)</f>
        <v>0</v>
      </c>
      <c r="AA9" s="49">
        <f>COUNTIFS($Q$8:$Q$49,"ชาย",$H$8:$H$49,0)</f>
        <v>0</v>
      </c>
      <c r="AB9" s="49">
        <f>COUNTIFS($Q$8:$Q$49,"ชาย",$H$8:$H$49,"ร")</f>
        <v>0</v>
      </c>
      <c r="AC9" s="49">
        <f>COUNTIFS($Q$8:$Q$49,"ชาย",$H$8:$H$49,"มส")</f>
        <v>0</v>
      </c>
      <c r="AD9" s="49">
        <f>SUM(T9:AB9)</f>
        <v>0</v>
      </c>
      <c r="AE9" s="3" t="s">
        <v>23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25">
      <c r="A10" s="128"/>
      <c r="B10" s="11">
        <v>3</v>
      </c>
      <c r="C10" s="108" t="s">
        <v>488</v>
      </c>
      <c r="D10" s="109" t="s">
        <v>2</v>
      </c>
      <c r="E10" s="110" t="s">
        <v>489</v>
      </c>
      <c r="F10" s="111" t="s">
        <v>490</v>
      </c>
      <c r="G10" s="64"/>
      <c r="H10" s="43" t="str">
        <f t="shared" si="1"/>
        <v/>
      </c>
      <c r="I10" s="35"/>
      <c r="J10" s="125" t="s">
        <v>8</v>
      </c>
      <c r="K10" s="44">
        <f>S9+X26</f>
        <v>0</v>
      </c>
      <c r="L10" s="123" t="s">
        <v>21</v>
      </c>
      <c r="M10" s="126"/>
      <c r="N10" s="128"/>
      <c r="O10" s="128"/>
      <c r="P10" s="131"/>
      <c r="Q10" s="128" t="str">
        <f t="shared" si="0"/>
        <v>ชาย</v>
      </c>
      <c r="R10" s="49" t="s">
        <v>9</v>
      </c>
      <c r="S10" s="49">
        <f>SUM(L16:L25)</f>
        <v>0</v>
      </c>
      <c r="T10" s="49">
        <f>COUNTIFS($Q$8:$Q$49,"หญิง",$H$8:$H$49,4)</f>
        <v>0</v>
      </c>
      <c r="U10" s="49">
        <f>COUNTIFS($Q$8:$Q$49,"หญิง",$H$8:$H$49,3.5)</f>
        <v>0</v>
      </c>
      <c r="V10" s="49">
        <f>COUNTIFS($Q$8:$Q$49,"หญิง",$H$8:$H$49,3)</f>
        <v>0</v>
      </c>
      <c r="W10" s="49">
        <f>COUNTIFS($Q$8:$Q$49,"หญิง",$H$8:$H$49,2.5)</f>
        <v>0</v>
      </c>
      <c r="X10" s="49">
        <f>COUNTIFS($Q$8:$Q$49,"หญิง",$H$8:$H$49,2)</f>
        <v>0</v>
      </c>
      <c r="Y10" s="49">
        <f>COUNTIFS($Q$8:$Q$49,"หญิง",$H$8:$H$49,1.5)</f>
        <v>0</v>
      </c>
      <c r="Z10" s="49">
        <f>COUNTIFS($Q$8:$Q$49,"หญิง",$H$8:$H$49,1)</f>
        <v>0</v>
      </c>
      <c r="AA10" s="49">
        <f>COUNTIFS($Q$8:$Q$49,"หญิง",$H$8:$H$49,0)</f>
        <v>0</v>
      </c>
      <c r="AB10" s="49">
        <f>COUNTIFS($Q$8:$Q$49,"หญิง",$H$8:$H$49,"ร")</f>
        <v>0</v>
      </c>
      <c r="AC10" s="49">
        <f>COUNTIFS($Q$8:$Q$49,"หญิง",$H$8:$H$49,"มส")</f>
        <v>0</v>
      </c>
      <c r="AD10" s="49">
        <f>SUM(T10:AC10)</f>
        <v>0</v>
      </c>
      <c r="AE10" s="3" t="s">
        <v>24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25">
      <c r="A11" s="128"/>
      <c r="B11" s="11">
        <v>4</v>
      </c>
      <c r="C11" s="108" t="s">
        <v>491</v>
      </c>
      <c r="D11" s="109" t="s">
        <v>2</v>
      </c>
      <c r="E11" s="110" t="s">
        <v>492</v>
      </c>
      <c r="F11" s="111" t="s">
        <v>157</v>
      </c>
      <c r="G11" s="64"/>
      <c r="H11" s="43" t="str">
        <f t="shared" si="1"/>
        <v/>
      </c>
      <c r="I11" s="35"/>
      <c r="J11" s="125" t="s">
        <v>9</v>
      </c>
      <c r="K11" s="44">
        <f>S10+X27</f>
        <v>0</v>
      </c>
      <c r="L11" s="123" t="s">
        <v>21</v>
      </c>
      <c r="M11" s="126"/>
      <c r="N11" s="128"/>
      <c r="O11" s="128"/>
      <c r="P11" s="131"/>
      <c r="Q11" s="128" t="str">
        <f t="shared" si="0"/>
        <v>ชาย</v>
      </c>
      <c r="R11" s="49" t="s">
        <v>17</v>
      </c>
      <c r="S11" s="49">
        <f>SUM(S9:S10)</f>
        <v>0</v>
      </c>
      <c r="T11" s="49">
        <f>SUM(T9:T10)</f>
        <v>0</v>
      </c>
      <c r="U11" s="49">
        <f>SUM(U9:U10)</f>
        <v>0</v>
      </c>
      <c r="V11" s="49">
        <f t="shared" ref="V11:Z11" si="2">SUM(V9:V10)</f>
        <v>0</v>
      </c>
      <c r="W11" s="49">
        <f t="shared" si="2"/>
        <v>0</v>
      </c>
      <c r="X11" s="49">
        <f t="shared" si="2"/>
        <v>0</v>
      </c>
      <c r="Y11" s="49">
        <f t="shared" si="2"/>
        <v>0</v>
      </c>
      <c r="Z11" s="49">
        <f t="shared" si="2"/>
        <v>0</v>
      </c>
      <c r="AA11" s="49">
        <f>SUM(AA9:AA10)</f>
        <v>0</v>
      </c>
      <c r="AB11" s="49">
        <f>SUM(AB9:AB10)</f>
        <v>0</v>
      </c>
      <c r="AC11" s="49">
        <f>SUM(AC9:AC10)</f>
        <v>0</v>
      </c>
      <c r="AD11" s="49">
        <f>SUM(T11:AB11)</f>
        <v>0</v>
      </c>
      <c r="AE11" s="3" t="s">
        <v>151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25">
      <c r="A12" s="128"/>
      <c r="B12" s="11">
        <v>5</v>
      </c>
      <c r="C12" s="108" t="s">
        <v>493</v>
      </c>
      <c r="D12" s="109" t="s">
        <v>2</v>
      </c>
      <c r="E12" s="110" t="s">
        <v>494</v>
      </c>
      <c r="F12" s="111" t="s">
        <v>495</v>
      </c>
      <c r="G12" s="64"/>
      <c r="H12" s="43" t="str">
        <f t="shared" si="1"/>
        <v/>
      </c>
      <c r="I12" s="35"/>
      <c r="J12" s="123" t="s">
        <v>19</v>
      </c>
      <c r="K12" s="35"/>
      <c r="L12" s="127"/>
      <c r="M12" s="128"/>
      <c r="N12" s="128"/>
      <c r="O12" s="128"/>
      <c r="P12" s="131"/>
      <c r="Q12" s="128" t="str">
        <f t="shared" si="0"/>
        <v>ชาย</v>
      </c>
      <c r="R12" s="49"/>
      <c r="S12" s="49"/>
      <c r="T12" s="77" t="e">
        <f>(100*T11)/S11</f>
        <v>#DIV/0!</v>
      </c>
      <c r="U12" s="77" t="e">
        <f>(100*U11)/S11</f>
        <v>#DIV/0!</v>
      </c>
      <c r="V12" s="77" t="e">
        <f>(100*V11)/S11</f>
        <v>#DIV/0!</v>
      </c>
      <c r="W12" s="77" t="e">
        <f>(100*W11)/S11</f>
        <v>#DIV/0!</v>
      </c>
      <c r="X12" s="77" t="e">
        <f>(100*X11)/S11</f>
        <v>#DIV/0!</v>
      </c>
      <c r="Y12" s="77" t="e">
        <f>(100*Y11)/S11</f>
        <v>#DIV/0!</v>
      </c>
      <c r="Z12" s="77" t="e">
        <f>(100*Z11)/S11</f>
        <v>#DIV/0!</v>
      </c>
      <c r="AA12" s="77" t="e">
        <f>(100*AA11)/S11</f>
        <v>#DIV/0!</v>
      </c>
      <c r="AB12" s="77" t="e">
        <f>(100*AB11)/S11</f>
        <v>#DIV/0!</v>
      </c>
      <c r="AC12" s="77" t="e">
        <f>(100*AC11)/S11</f>
        <v>#DIV/0!</v>
      </c>
      <c r="AD12" s="49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7">
      <c r="A13" s="128"/>
      <c r="B13" s="11">
        <v>6</v>
      </c>
      <c r="C13" s="108" t="s">
        <v>496</v>
      </c>
      <c r="D13" s="109" t="s">
        <v>2</v>
      </c>
      <c r="E13" s="110" t="s">
        <v>497</v>
      </c>
      <c r="F13" s="111" t="s">
        <v>498</v>
      </c>
      <c r="G13" s="64"/>
      <c r="H13" s="43" t="str">
        <f t="shared" si="1"/>
        <v/>
      </c>
      <c r="I13" s="35"/>
      <c r="J13" s="127"/>
      <c r="K13" s="35"/>
      <c r="L13" s="127"/>
      <c r="M13" s="128"/>
      <c r="N13" s="128"/>
      <c r="O13" s="128"/>
      <c r="P13" s="131"/>
      <c r="Q13" s="128" t="str">
        <f t="shared" si="0"/>
        <v>ชาย</v>
      </c>
      <c r="R13" s="3"/>
      <c r="S13" s="9"/>
      <c r="T13" s="169" t="s">
        <v>81</v>
      </c>
      <c r="U13" s="169"/>
      <c r="V13" s="169"/>
      <c r="W13" s="170" t="s">
        <v>82</v>
      </c>
      <c r="X13" s="170"/>
      <c r="Y13" s="170"/>
      <c r="Z13" s="171" t="s">
        <v>83</v>
      </c>
      <c r="AA13" s="171"/>
      <c r="AB13" s="171"/>
      <c r="AC13" s="171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7">
      <c r="A14" s="128"/>
      <c r="B14" s="11">
        <v>7</v>
      </c>
      <c r="C14" s="108" t="s">
        <v>499</v>
      </c>
      <c r="D14" s="109" t="s">
        <v>2</v>
      </c>
      <c r="E14" s="110" t="s">
        <v>500</v>
      </c>
      <c r="F14" s="111" t="s">
        <v>501</v>
      </c>
      <c r="G14" s="64"/>
      <c r="H14" s="43" t="str">
        <f t="shared" si="1"/>
        <v/>
      </c>
      <c r="I14" s="35"/>
      <c r="J14" s="159" t="s">
        <v>7</v>
      </c>
      <c r="K14" s="159" t="s">
        <v>8</v>
      </c>
      <c r="L14" s="161" t="s">
        <v>9</v>
      </c>
      <c r="M14" s="105" t="s">
        <v>10</v>
      </c>
      <c r="N14" s="126"/>
      <c r="O14" s="126"/>
      <c r="P14" s="131"/>
      <c r="Q14" s="128" t="str">
        <f t="shared" si="0"/>
        <v>ชาย</v>
      </c>
      <c r="R14" s="3"/>
      <c r="S14" s="10" t="s">
        <v>21</v>
      </c>
      <c r="T14" s="172">
        <f>T11+U11+V11</f>
        <v>0</v>
      </c>
      <c r="U14" s="173"/>
      <c r="V14" s="173"/>
      <c r="W14" s="174">
        <f>W11+X11+Y11</f>
        <v>0</v>
      </c>
      <c r="X14" s="175"/>
      <c r="Y14" s="175"/>
      <c r="Z14" s="176">
        <f>Z11+AA11+AB11+AC11</f>
        <v>0</v>
      </c>
      <c r="AA14" s="176"/>
      <c r="AB14" s="176"/>
      <c r="AC14" s="176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7">
      <c r="A15" s="128"/>
      <c r="B15" s="11">
        <v>8</v>
      </c>
      <c r="C15" s="108" t="s">
        <v>502</v>
      </c>
      <c r="D15" s="109" t="s">
        <v>2</v>
      </c>
      <c r="E15" s="110" t="s">
        <v>503</v>
      </c>
      <c r="F15" s="111" t="s">
        <v>504</v>
      </c>
      <c r="G15" s="64"/>
      <c r="H15" s="43" t="str">
        <f t="shared" si="1"/>
        <v/>
      </c>
      <c r="I15" s="35"/>
      <c r="J15" s="160"/>
      <c r="K15" s="160"/>
      <c r="L15" s="162"/>
      <c r="M15" s="106" t="s">
        <v>11</v>
      </c>
      <c r="N15" s="126"/>
      <c r="O15" s="126"/>
      <c r="P15" s="131"/>
      <c r="Q15" s="128" t="str">
        <f t="shared" si="0"/>
        <v>ชาย</v>
      </c>
      <c r="R15" s="3"/>
      <c r="S15" s="10" t="s">
        <v>84</v>
      </c>
      <c r="T15" s="163" t="e">
        <f>T12+U12+V12</f>
        <v>#DIV/0!</v>
      </c>
      <c r="U15" s="164"/>
      <c r="V15" s="164"/>
      <c r="W15" s="165" t="e">
        <f>W12+X12+Y12</f>
        <v>#DIV/0!</v>
      </c>
      <c r="X15" s="166"/>
      <c r="Y15" s="166"/>
      <c r="Z15" s="167" t="e">
        <f>Z12+AA12+AB12+AC12</f>
        <v>#DIV/0!</v>
      </c>
      <c r="AA15" s="168"/>
      <c r="AB15" s="168"/>
      <c r="AC15" s="168"/>
      <c r="AD15" s="62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7">
      <c r="A16" s="128"/>
      <c r="B16" s="11">
        <v>9</v>
      </c>
      <c r="C16" s="108" t="s">
        <v>505</v>
      </c>
      <c r="D16" s="109" t="s">
        <v>2</v>
      </c>
      <c r="E16" s="110" t="s">
        <v>506</v>
      </c>
      <c r="F16" s="111" t="s">
        <v>507</v>
      </c>
      <c r="G16" s="64"/>
      <c r="H16" s="43" t="str">
        <f t="shared" si="1"/>
        <v/>
      </c>
      <c r="I16" s="35"/>
      <c r="J16" s="129">
        <v>4</v>
      </c>
      <c r="K16" s="11">
        <f>T9</f>
        <v>0</v>
      </c>
      <c r="L16" s="130">
        <f>T10</f>
        <v>0</v>
      </c>
      <c r="M16" s="145">
        <f>L18+L17+L16+K16+K17+K18</f>
        <v>0</v>
      </c>
      <c r="N16" s="128"/>
      <c r="O16" s="128"/>
      <c r="P16" s="131"/>
      <c r="Q16" s="128" t="str">
        <f t="shared" si="0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7">
      <c r="A17" s="128"/>
      <c r="B17" s="11">
        <v>10</v>
      </c>
      <c r="C17" s="108" t="s">
        <v>508</v>
      </c>
      <c r="D17" s="109" t="s">
        <v>2</v>
      </c>
      <c r="E17" s="110" t="s">
        <v>509</v>
      </c>
      <c r="F17" s="111" t="s">
        <v>510</v>
      </c>
      <c r="G17" s="64"/>
      <c r="H17" s="43" t="str">
        <f t="shared" si="1"/>
        <v/>
      </c>
      <c r="I17" s="35"/>
      <c r="J17" s="129">
        <v>3.5</v>
      </c>
      <c r="K17" s="11">
        <f>U9</f>
        <v>0</v>
      </c>
      <c r="L17" s="130">
        <f>U10</f>
        <v>0</v>
      </c>
      <c r="M17" s="146"/>
      <c r="N17" s="128"/>
      <c r="O17" s="128"/>
      <c r="P17" s="131"/>
      <c r="Q17" s="128" t="str">
        <f t="shared" si="0"/>
        <v>ชาย</v>
      </c>
      <c r="R17" s="3"/>
      <c r="S17" s="177" t="s">
        <v>85</v>
      </c>
      <c r="T17" s="177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7">
      <c r="A18" s="128"/>
      <c r="B18" s="11">
        <v>11</v>
      </c>
      <c r="C18" s="108" t="s">
        <v>511</v>
      </c>
      <c r="D18" s="109" t="s">
        <v>2</v>
      </c>
      <c r="E18" s="110" t="s">
        <v>512</v>
      </c>
      <c r="F18" s="111" t="s">
        <v>513</v>
      </c>
      <c r="G18" s="64"/>
      <c r="H18" s="43" t="str">
        <f t="shared" si="1"/>
        <v/>
      </c>
      <c r="I18" s="35"/>
      <c r="J18" s="129">
        <v>3</v>
      </c>
      <c r="K18" s="11">
        <f>V9</f>
        <v>0</v>
      </c>
      <c r="L18" s="130">
        <f>V10</f>
        <v>0</v>
      </c>
      <c r="M18" s="147"/>
      <c r="N18" s="128"/>
      <c r="O18" s="128"/>
      <c r="P18" s="131"/>
      <c r="Q18" s="128" t="str">
        <f t="shared" si="0"/>
        <v>ชาย</v>
      </c>
      <c r="R18" s="3"/>
      <c r="S18" s="179" t="s">
        <v>38</v>
      </c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7">
      <c r="A19" s="128"/>
      <c r="B19" s="11">
        <v>12</v>
      </c>
      <c r="C19" s="108" t="s">
        <v>514</v>
      </c>
      <c r="D19" s="109" t="s">
        <v>2</v>
      </c>
      <c r="E19" s="110" t="s">
        <v>307</v>
      </c>
      <c r="F19" s="111" t="s">
        <v>515</v>
      </c>
      <c r="G19" s="64"/>
      <c r="H19" s="43" t="str">
        <f t="shared" si="1"/>
        <v/>
      </c>
      <c r="I19" s="35"/>
      <c r="J19" s="133">
        <v>2.5</v>
      </c>
      <c r="K19" s="11">
        <f>W9</f>
        <v>0</v>
      </c>
      <c r="L19" s="130">
        <f>W10</f>
        <v>0</v>
      </c>
      <c r="M19" s="145">
        <f>L22+K22+L21+K20+K19+L19+L20+K21</f>
        <v>0</v>
      </c>
      <c r="N19" s="128"/>
      <c r="O19" s="128"/>
      <c r="P19" s="131"/>
      <c r="Q19" s="128" t="str">
        <f t="shared" si="0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18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7">
      <c r="A20" s="128"/>
      <c r="B20" s="11">
        <v>13</v>
      </c>
      <c r="C20" s="108" t="s">
        <v>516</v>
      </c>
      <c r="D20" s="109" t="s">
        <v>2</v>
      </c>
      <c r="E20" s="110" t="s">
        <v>517</v>
      </c>
      <c r="F20" s="111" t="s">
        <v>518</v>
      </c>
      <c r="G20" s="64"/>
      <c r="H20" s="43" t="str">
        <f t="shared" si="1"/>
        <v/>
      </c>
      <c r="I20" s="35"/>
      <c r="J20" s="133">
        <v>2</v>
      </c>
      <c r="K20" s="11">
        <f>X9</f>
        <v>0</v>
      </c>
      <c r="L20" s="130">
        <f>X10</f>
        <v>0</v>
      </c>
      <c r="M20" s="146"/>
      <c r="N20" s="128"/>
      <c r="O20" s="128"/>
      <c r="P20" s="131"/>
      <c r="Q20" s="128" t="str">
        <f t="shared" si="0"/>
        <v>ชาย</v>
      </c>
      <c r="R20" s="3"/>
      <c r="S20" s="10" t="s">
        <v>86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7">
      <c r="A21" s="128"/>
      <c r="B21" s="11">
        <v>14</v>
      </c>
      <c r="C21" s="108" t="s">
        <v>519</v>
      </c>
      <c r="D21" s="109" t="s">
        <v>2</v>
      </c>
      <c r="E21" s="110" t="s">
        <v>520</v>
      </c>
      <c r="F21" s="111" t="s">
        <v>207</v>
      </c>
      <c r="G21" s="64"/>
      <c r="H21" s="43" t="str">
        <f t="shared" si="1"/>
        <v/>
      </c>
      <c r="I21" s="35"/>
      <c r="J21" s="133">
        <v>1.5</v>
      </c>
      <c r="K21" s="11">
        <f>Y9</f>
        <v>0</v>
      </c>
      <c r="L21" s="130">
        <f>Y10</f>
        <v>0</v>
      </c>
      <c r="M21" s="146"/>
      <c r="N21" s="128"/>
      <c r="O21" s="128"/>
      <c r="P21" s="131"/>
      <c r="Q21" s="128" t="str">
        <f t="shared" si="0"/>
        <v>ชาย</v>
      </c>
      <c r="R21" s="3"/>
      <c r="S21" s="10" t="s">
        <v>84</v>
      </c>
      <c r="T21" s="40" t="e">
        <f>T12</f>
        <v>#DIV/0!</v>
      </c>
      <c r="U21" s="40" t="e">
        <f t="shared" si="3"/>
        <v>#DIV/0!</v>
      </c>
      <c r="V21" s="40" t="e">
        <f t="shared" si="3"/>
        <v>#DIV/0!</v>
      </c>
      <c r="W21" s="40" t="e">
        <f t="shared" si="3"/>
        <v>#DIV/0!</v>
      </c>
      <c r="X21" s="40" t="e">
        <f t="shared" si="3"/>
        <v>#DIV/0!</v>
      </c>
      <c r="Y21" s="40" t="e">
        <f t="shared" si="3"/>
        <v>#DIV/0!</v>
      </c>
      <c r="Z21" s="40" t="e">
        <f t="shared" si="3"/>
        <v>#DIV/0!</v>
      </c>
      <c r="AA21" s="40" t="e">
        <f t="shared" si="3"/>
        <v>#DIV/0!</v>
      </c>
      <c r="AB21" s="40" t="e">
        <f t="shared" si="3"/>
        <v>#DIV/0!</v>
      </c>
      <c r="AC21" s="40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7">
      <c r="A22" s="128"/>
      <c r="B22" s="11">
        <v>15</v>
      </c>
      <c r="C22" s="108" t="s">
        <v>521</v>
      </c>
      <c r="D22" s="109" t="s">
        <v>3</v>
      </c>
      <c r="E22" s="110" t="s">
        <v>522</v>
      </c>
      <c r="F22" s="111" t="s">
        <v>523</v>
      </c>
      <c r="G22" s="64"/>
      <c r="H22" s="43" t="str">
        <f t="shared" si="1"/>
        <v/>
      </c>
      <c r="I22" s="35"/>
      <c r="J22" s="133">
        <v>1</v>
      </c>
      <c r="K22" s="11">
        <f>Z9</f>
        <v>0</v>
      </c>
      <c r="L22" s="130">
        <f>Z10</f>
        <v>0</v>
      </c>
      <c r="M22" s="147"/>
      <c r="N22" s="128"/>
      <c r="O22" s="128"/>
      <c r="P22" s="131"/>
      <c r="Q22" s="128" t="str">
        <f t="shared" si="0"/>
        <v>หญิง</v>
      </c>
      <c r="R22" s="3"/>
      <c r="S22" s="63" t="s">
        <v>87</v>
      </c>
      <c r="T22" s="178" t="e">
        <f>T15</f>
        <v>#DIV/0!</v>
      </c>
      <c r="U22" s="148"/>
      <c r="V22" s="148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75">
      <c r="A23" s="128"/>
      <c r="B23" s="11">
        <v>16</v>
      </c>
      <c r="C23" s="108" t="s">
        <v>524</v>
      </c>
      <c r="D23" s="109" t="s">
        <v>3</v>
      </c>
      <c r="E23" s="110" t="s">
        <v>525</v>
      </c>
      <c r="F23" s="111" t="s">
        <v>526</v>
      </c>
      <c r="G23" s="64"/>
      <c r="H23" s="43" t="str">
        <f t="shared" si="1"/>
        <v/>
      </c>
      <c r="I23" s="35"/>
      <c r="J23" s="133">
        <v>0</v>
      </c>
      <c r="K23" s="11">
        <f>AA9</f>
        <v>0</v>
      </c>
      <c r="L23" s="130">
        <f>AA10</f>
        <v>0</v>
      </c>
      <c r="M23" s="145">
        <f>L25+K24+K23+L23+L24+K25</f>
        <v>0</v>
      </c>
      <c r="N23" s="128"/>
      <c r="O23" s="128"/>
      <c r="P23" s="131"/>
      <c r="Q23" s="128" t="str">
        <f t="shared" si="0"/>
        <v>หญิง</v>
      </c>
      <c r="R23" s="3"/>
      <c r="S23" s="180" t="s">
        <v>35</v>
      </c>
      <c r="T23" s="180"/>
      <c r="U23" s="181" t="e">
        <f>AF10</f>
        <v>#DIV/0!</v>
      </c>
      <c r="V23" s="182"/>
      <c r="W23" s="185" t="s">
        <v>88</v>
      </c>
      <c r="X23" s="186"/>
      <c r="Y23" s="187"/>
      <c r="Z23" s="183" t="e">
        <f>AF9</f>
        <v>#DIV/0!</v>
      </c>
      <c r="AA23" s="184"/>
      <c r="AB23" s="184"/>
      <c r="AC23" s="18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25">
      <c r="A24" s="128"/>
      <c r="B24" s="11">
        <v>17</v>
      </c>
      <c r="C24" s="108" t="s">
        <v>527</v>
      </c>
      <c r="D24" s="109" t="s">
        <v>3</v>
      </c>
      <c r="E24" s="110" t="s">
        <v>528</v>
      </c>
      <c r="F24" s="111" t="s">
        <v>529</v>
      </c>
      <c r="G24" s="64"/>
      <c r="H24" s="43" t="str">
        <f t="shared" si="1"/>
        <v/>
      </c>
      <c r="I24" s="35"/>
      <c r="J24" s="129" t="s">
        <v>12</v>
      </c>
      <c r="K24" s="11">
        <f>AB9</f>
        <v>0</v>
      </c>
      <c r="L24" s="130">
        <f>AB10</f>
        <v>0</v>
      </c>
      <c r="M24" s="146"/>
      <c r="N24" s="128"/>
      <c r="O24" s="128"/>
      <c r="P24" s="131"/>
      <c r="Q24" s="128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7">
      <c r="A25" s="128"/>
      <c r="B25" s="11">
        <v>18</v>
      </c>
      <c r="C25" s="108" t="s">
        <v>530</v>
      </c>
      <c r="D25" s="109" t="s">
        <v>3</v>
      </c>
      <c r="E25" s="110" t="s">
        <v>531</v>
      </c>
      <c r="F25" s="111" t="s">
        <v>532</v>
      </c>
      <c r="G25" s="64"/>
      <c r="H25" s="43" t="str">
        <f t="shared" si="1"/>
        <v/>
      </c>
      <c r="I25" s="35"/>
      <c r="J25" s="129" t="s">
        <v>13</v>
      </c>
      <c r="K25" s="11">
        <f>AC9</f>
        <v>0</v>
      </c>
      <c r="L25" s="130">
        <f>AC10</f>
        <v>0</v>
      </c>
      <c r="M25" s="147"/>
      <c r="N25" s="128"/>
      <c r="O25" s="128"/>
      <c r="P25" s="131"/>
      <c r="Q25" s="128" t="str">
        <f t="shared" si="0"/>
        <v>หญิง</v>
      </c>
      <c r="R25" s="3"/>
      <c r="S25" s="95" t="s">
        <v>101</v>
      </c>
      <c r="T25" s="95" t="s">
        <v>180</v>
      </c>
      <c r="U25" s="95" t="s">
        <v>84</v>
      </c>
      <c r="V25" s="95" t="s">
        <v>181</v>
      </c>
      <c r="W25" s="95" t="s">
        <v>84</v>
      </c>
      <c r="X25" s="95" t="s">
        <v>17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7">
      <c r="A26" s="128"/>
      <c r="B26" s="11">
        <v>19</v>
      </c>
      <c r="C26" s="108" t="s">
        <v>533</v>
      </c>
      <c r="D26" s="109" t="s">
        <v>3</v>
      </c>
      <c r="E26" s="110" t="s">
        <v>204</v>
      </c>
      <c r="F26" s="111" t="s">
        <v>534</v>
      </c>
      <c r="G26" s="64"/>
      <c r="H26" s="43" t="str">
        <f t="shared" si="1"/>
        <v/>
      </c>
      <c r="I26" s="35"/>
      <c r="J26" s="129" t="s">
        <v>189</v>
      </c>
      <c r="K26" s="11">
        <f>T26</f>
        <v>0</v>
      </c>
      <c r="L26" s="134">
        <f>T27</f>
        <v>0</v>
      </c>
      <c r="M26" s="11">
        <f>T28</f>
        <v>0</v>
      </c>
      <c r="N26" s="128"/>
      <c r="O26" s="128"/>
      <c r="P26" s="131"/>
      <c r="Q26" s="128" t="str">
        <f t="shared" si="0"/>
        <v>หญิง</v>
      </c>
      <c r="R26" s="3"/>
      <c r="S26" s="94" t="s">
        <v>8</v>
      </c>
      <c r="T26" s="94">
        <f>COUNTIFS($Q$8:$Q$59,"ชาย",$H$8:$H$59,"ผ")</f>
        <v>0</v>
      </c>
      <c r="U26" s="94" t="e">
        <f>(T26*100)/X26</f>
        <v>#DIV/0!</v>
      </c>
      <c r="V26" s="94">
        <f>COUNTIFS($Q$8:$Q$59,"ชาย",$H$8:$H$59,"มผ")</f>
        <v>0</v>
      </c>
      <c r="W26" s="94" t="e">
        <f>(V26*100)/X26</f>
        <v>#DIV/0!</v>
      </c>
      <c r="X26" s="94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7">
      <c r="A27" s="128"/>
      <c r="B27" s="11">
        <v>20</v>
      </c>
      <c r="C27" s="108" t="s">
        <v>535</v>
      </c>
      <c r="D27" s="109" t="s">
        <v>3</v>
      </c>
      <c r="E27" s="110" t="s">
        <v>89</v>
      </c>
      <c r="F27" s="111" t="s">
        <v>536</v>
      </c>
      <c r="G27" s="64"/>
      <c r="H27" s="43" t="str">
        <f t="shared" si="1"/>
        <v/>
      </c>
      <c r="I27" s="35"/>
      <c r="J27" s="129" t="s">
        <v>188</v>
      </c>
      <c r="K27" s="11">
        <f>V26</f>
        <v>0</v>
      </c>
      <c r="L27" s="134">
        <f>V27</f>
        <v>0</v>
      </c>
      <c r="M27" s="11">
        <f>V28</f>
        <v>0</v>
      </c>
      <c r="N27" s="128"/>
      <c r="O27" s="128"/>
      <c r="P27" s="131"/>
      <c r="Q27" s="128" t="str">
        <f t="shared" si="0"/>
        <v>หญิง</v>
      </c>
      <c r="R27" s="3"/>
      <c r="S27" s="94" t="s">
        <v>9</v>
      </c>
      <c r="T27" s="94">
        <f>COUNTIFS($Q$8:$Q$59,"หญิง",$H$8:$H$59,"ผ")</f>
        <v>0</v>
      </c>
      <c r="U27" s="94" t="e">
        <f>(T27*100)/X27</f>
        <v>#DIV/0!</v>
      </c>
      <c r="V27" s="94">
        <f>COUNTIFS($Q$8:$Q$59,"หญิง",$H$8:$H$59,"มผ")</f>
        <v>0</v>
      </c>
      <c r="W27" s="94" t="e">
        <f>(V27*100)/X27</f>
        <v>#DIV/0!</v>
      </c>
      <c r="X27" s="94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7">
      <c r="A28" s="128"/>
      <c r="B28" s="11">
        <v>21</v>
      </c>
      <c r="C28" s="108" t="s">
        <v>537</v>
      </c>
      <c r="D28" s="109" t="s">
        <v>3</v>
      </c>
      <c r="E28" s="110" t="s">
        <v>538</v>
      </c>
      <c r="F28" s="111" t="s">
        <v>539</v>
      </c>
      <c r="G28" s="64"/>
      <c r="H28" s="43" t="str">
        <f t="shared" si="1"/>
        <v/>
      </c>
      <c r="I28" s="35"/>
      <c r="J28" s="127"/>
      <c r="K28" s="135"/>
      <c r="L28" s="127"/>
      <c r="M28" s="128"/>
      <c r="N28" s="128"/>
      <c r="O28" s="128"/>
      <c r="P28" s="131"/>
      <c r="Q28" s="128" t="str">
        <f t="shared" si="0"/>
        <v>หญิง</v>
      </c>
      <c r="R28" s="3"/>
      <c r="S28" s="94" t="s">
        <v>17</v>
      </c>
      <c r="T28" s="94">
        <f>SUM(T26:T27)</f>
        <v>0</v>
      </c>
      <c r="U28" s="94" t="e">
        <f>(T28*100)/X28</f>
        <v>#DIV/0!</v>
      </c>
      <c r="V28" s="94">
        <f>SUM(V26:V27)</f>
        <v>0</v>
      </c>
      <c r="W28" s="94" t="e">
        <f>(V28*100)/X28</f>
        <v>#DIV/0!</v>
      </c>
      <c r="X28" s="94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25">
      <c r="A29" s="128"/>
      <c r="B29" s="11">
        <v>22</v>
      </c>
      <c r="C29" s="108" t="s">
        <v>540</v>
      </c>
      <c r="D29" s="109" t="s">
        <v>3</v>
      </c>
      <c r="E29" s="110" t="s">
        <v>541</v>
      </c>
      <c r="F29" s="111" t="s">
        <v>542</v>
      </c>
      <c r="G29" s="64"/>
      <c r="H29" s="43" t="str">
        <f t="shared" si="1"/>
        <v/>
      </c>
      <c r="I29" s="35"/>
      <c r="J29" s="127"/>
      <c r="K29" s="35"/>
      <c r="L29" s="127"/>
      <c r="M29" s="128"/>
      <c r="N29" s="128"/>
      <c r="O29" s="128"/>
      <c r="P29" s="131"/>
      <c r="Q29" s="128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25">
      <c r="A30" s="128"/>
      <c r="B30" s="11">
        <v>23</v>
      </c>
      <c r="C30" s="108" t="s">
        <v>543</v>
      </c>
      <c r="D30" s="109" t="s">
        <v>3</v>
      </c>
      <c r="E30" s="110" t="s">
        <v>203</v>
      </c>
      <c r="F30" s="111" t="s">
        <v>544</v>
      </c>
      <c r="G30" s="64"/>
      <c r="H30" s="43" t="str">
        <f t="shared" si="1"/>
        <v/>
      </c>
      <c r="I30" s="35"/>
      <c r="J30" s="127"/>
      <c r="K30" s="60" t="str">
        <f>กรอกข้อมูล!C5</f>
        <v>(นางสาวอมรรัตน์  วิจารณ์)</v>
      </c>
      <c r="L30" s="127"/>
      <c r="M30" s="128"/>
      <c r="N30" s="128"/>
      <c r="O30" s="128"/>
      <c r="P30" s="131"/>
      <c r="Q30" s="128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25">
      <c r="A31" s="128"/>
      <c r="B31" s="11">
        <v>24</v>
      </c>
      <c r="C31" s="108" t="s">
        <v>545</v>
      </c>
      <c r="D31" s="109" t="s">
        <v>3</v>
      </c>
      <c r="E31" s="110" t="s">
        <v>375</v>
      </c>
      <c r="F31" s="111" t="s">
        <v>202</v>
      </c>
      <c r="G31" s="64"/>
      <c r="H31" s="43" t="str">
        <f t="shared" si="1"/>
        <v/>
      </c>
      <c r="I31" s="35"/>
      <c r="J31" s="127"/>
      <c r="K31" s="35"/>
      <c r="L31" s="127"/>
      <c r="M31" s="128"/>
      <c r="N31" s="128"/>
      <c r="O31" s="128"/>
      <c r="P31" s="131"/>
      <c r="Q31" s="128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25">
      <c r="A32" s="128"/>
      <c r="B32" s="11">
        <v>25</v>
      </c>
      <c r="C32" s="108" t="s">
        <v>546</v>
      </c>
      <c r="D32" s="109" t="s">
        <v>3</v>
      </c>
      <c r="E32" s="110" t="s">
        <v>375</v>
      </c>
      <c r="F32" s="111" t="s">
        <v>547</v>
      </c>
      <c r="G32" s="64"/>
      <c r="H32" s="43" t="str">
        <f t="shared" si="1"/>
        <v/>
      </c>
      <c r="I32" s="35"/>
      <c r="J32" s="127"/>
      <c r="K32" s="35"/>
      <c r="L32" s="127"/>
      <c r="M32" s="128"/>
      <c r="N32" s="128"/>
      <c r="O32" s="128"/>
      <c r="P32" s="131"/>
      <c r="Q32" s="128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25">
      <c r="A33" s="128"/>
      <c r="B33" s="11">
        <v>26</v>
      </c>
      <c r="C33" s="108" t="s">
        <v>548</v>
      </c>
      <c r="D33" s="109" t="s">
        <v>3</v>
      </c>
      <c r="E33" s="110" t="s">
        <v>549</v>
      </c>
      <c r="F33" s="111" t="s">
        <v>550</v>
      </c>
      <c r="G33" s="64"/>
      <c r="H33" s="43" t="str">
        <f t="shared" si="1"/>
        <v/>
      </c>
      <c r="I33" s="35"/>
      <c r="J33" s="127"/>
      <c r="K33" s="35"/>
      <c r="L33" s="127"/>
      <c r="M33" s="128"/>
      <c r="N33" s="128"/>
      <c r="O33" s="128"/>
      <c r="P33" s="131"/>
      <c r="Q33" s="128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25">
      <c r="A34" s="128"/>
      <c r="B34" s="11">
        <v>27</v>
      </c>
      <c r="C34" s="108" t="s">
        <v>551</v>
      </c>
      <c r="D34" s="109" t="s">
        <v>3</v>
      </c>
      <c r="E34" s="110" t="s">
        <v>552</v>
      </c>
      <c r="F34" s="111" t="s">
        <v>553</v>
      </c>
      <c r="G34" s="64"/>
      <c r="H34" s="43" t="str">
        <f t="shared" si="1"/>
        <v/>
      </c>
      <c r="I34" s="127"/>
      <c r="J34" s="127"/>
      <c r="K34" s="127"/>
      <c r="L34" s="127"/>
      <c r="M34" s="128"/>
      <c r="N34" s="128"/>
      <c r="O34" s="128"/>
      <c r="P34" s="131"/>
      <c r="Q34" s="128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25">
      <c r="A35" s="128"/>
      <c r="B35" s="11">
        <v>28</v>
      </c>
      <c r="C35" s="108" t="s">
        <v>554</v>
      </c>
      <c r="D35" s="109" t="s">
        <v>3</v>
      </c>
      <c r="E35" s="110" t="s">
        <v>555</v>
      </c>
      <c r="F35" s="111" t="s">
        <v>556</v>
      </c>
      <c r="G35" s="64"/>
      <c r="H35" s="43" t="str">
        <f t="shared" si="1"/>
        <v/>
      </c>
      <c r="I35" s="127"/>
      <c r="J35" s="127"/>
      <c r="K35" s="127"/>
      <c r="L35" s="127"/>
      <c r="M35" s="128"/>
      <c r="N35" s="128"/>
      <c r="O35" s="128"/>
      <c r="P35" s="131"/>
      <c r="Q35" s="128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25">
      <c r="A36" s="128"/>
      <c r="B36" s="11">
        <v>29</v>
      </c>
      <c r="C36" s="108" t="s">
        <v>557</v>
      </c>
      <c r="D36" s="109" t="s">
        <v>3</v>
      </c>
      <c r="E36" s="110" t="s">
        <v>558</v>
      </c>
      <c r="F36" s="111" t="s">
        <v>559</v>
      </c>
      <c r="G36" s="64"/>
      <c r="H36" s="43" t="str">
        <f t="shared" si="1"/>
        <v/>
      </c>
      <c r="I36" s="127"/>
      <c r="J36" s="127"/>
      <c r="K36" s="127"/>
      <c r="L36" s="127"/>
      <c r="M36" s="128"/>
      <c r="N36" s="128"/>
      <c r="O36" s="128"/>
      <c r="P36" s="131"/>
      <c r="Q36" s="128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25">
      <c r="A37" s="128"/>
      <c r="B37" s="11">
        <v>30</v>
      </c>
      <c r="C37" s="112" t="s">
        <v>560</v>
      </c>
      <c r="D37" s="109" t="s">
        <v>3</v>
      </c>
      <c r="E37" s="113" t="s">
        <v>561</v>
      </c>
      <c r="F37" s="114" t="s">
        <v>562</v>
      </c>
      <c r="G37" s="64"/>
      <c r="H37" s="43" t="str">
        <f t="shared" si="1"/>
        <v/>
      </c>
      <c r="I37" s="127"/>
      <c r="J37" s="127"/>
      <c r="K37" s="127"/>
      <c r="L37" s="127"/>
      <c r="M37" s="128"/>
      <c r="N37" s="128"/>
      <c r="O37" s="128"/>
      <c r="P37" s="131"/>
      <c r="Q37" s="128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25">
      <c r="A38" s="128"/>
      <c r="B38" s="11">
        <v>31</v>
      </c>
      <c r="C38" s="108" t="s">
        <v>563</v>
      </c>
      <c r="D38" s="109" t="s">
        <v>3</v>
      </c>
      <c r="E38" s="110" t="s">
        <v>564</v>
      </c>
      <c r="F38" s="111" t="s">
        <v>565</v>
      </c>
      <c r="G38" s="64"/>
      <c r="H38" s="43" t="str">
        <f t="shared" si="1"/>
        <v/>
      </c>
      <c r="I38" s="128"/>
      <c r="J38" s="128"/>
      <c r="K38" s="128"/>
      <c r="L38" s="128"/>
      <c r="M38" s="128"/>
      <c r="N38" s="128"/>
      <c r="O38" s="128"/>
      <c r="P38" s="131"/>
      <c r="Q38" s="128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25">
      <c r="A39" s="128"/>
      <c r="B39" s="11">
        <v>32</v>
      </c>
      <c r="C39" s="112" t="s">
        <v>566</v>
      </c>
      <c r="D39" s="109" t="s">
        <v>3</v>
      </c>
      <c r="E39" s="113" t="s">
        <v>567</v>
      </c>
      <c r="F39" s="114" t="s">
        <v>568</v>
      </c>
      <c r="G39" s="64"/>
      <c r="H39" s="43" t="str">
        <f t="shared" si="1"/>
        <v/>
      </c>
      <c r="I39" s="128"/>
      <c r="J39" s="128"/>
      <c r="K39" s="128"/>
      <c r="L39" s="128"/>
      <c r="M39" s="128"/>
      <c r="N39" s="128"/>
      <c r="O39" s="128"/>
      <c r="P39" s="131"/>
      <c r="Q39" s="128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25">
      <c r="A40" s="128"/>
      <c r="B40" s="11">
        <v>33</v>
      </c>
      <c r="C40" s="108" t="s">
        <v>569</v>
      </c>
      <c r="D40" s="109" t="s">
        <v>3</v>
      </c>
      <c r="E40" s="110" t="s">
        <v>570</v>
      </c>
      <c r="F40" s="111" t="s">
        <v>571</v>
      </c>
      <c r="G40" s="64"/>
      <c r="H40" s="43" t="str">
        <f t="shared" si="1"/>
        <v/>
      </c>
      <c r="I40" s="128"/>
      <c r="J40" s="128"/>
      <c r="K40" s="128"/>
      <c r="L40" s="128"/>
      <c r="M40" s="128"/>
      <c r="N40" s="128"/>
      <c r="O40" s="128"/>
      <c r="P40" s="131"/>
      <c r="Q40" s="128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25">
      <c r="A41" s="128"/>
      <c r="B41" s="11">
        <v>34</v>
      </c>
      <c r="C41" s="112" t="s">
        <v>572</v>
      </c>
      <c r="D41" s="109" t="s">
        <v>3</v>
      </c>
      <c r="E41" s="113" t="s">
        <v>206</v>
      </c>
      <c r="F41" s="114" t="s">
        <v>14</v>
      </c>
      <c r="G41" s="64"/>
      <c r="H41" s="43" t="str">
        <f t="shared" si="1"/>
        <v/>
      </c>
      <c r="I41" s="128"/>
      <c r="J41" s="128"/>
      <c r="K41" s="128"/>
      <c r="L41" s="128"/>
      <c r="M41" s="128"/>
      <c r="N41" s="128"/>
      <c r="O41" s="128"/>
      <c r="P41" s="131"/>
      <c r="Q41" s="128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25">
      <c r="A42" s="128"/>
      <c r="B42" s="11">
        <v>35</v>
      </c>
      <c r="C42" s="108" t="s">
        <v>573</v>
      </c>
      <c r="D42" s="109" t="s">
        <v>3</v>
      </c>
      <c r="E42" s="110" t="s">
        <v>574</v>
      </c>
      <c r="F42" s="111" t="s">
        <v>575</v>
      </c>
      <c r="G42" s="64"/>
      <c r="H42" s="43" t="str">
        <f t="shared" si="1"/>
        <v/>
      </c>
      <c r="I42" s="128"/>
      <c r="J42" s="128"/>
      <c r="K42" s="128"/>
      <c r="L42" s="128"/>
      <c r="M42" s="128"/>
      <c r="N42" s="128"/>
      <c r="O42" s="128"/>
      <c r="P42" s="131"/>
      <c r="Q42" s="128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25">
      <c r="A43" s="128"/>
      <c r="B43" s="11">
        <v>36</v>
      </c>
      <c r="C43" s="112" t="s">
        <v>576</v>
      </c>
      <c r="D43" s="109" t="s">
        <v>3</v>
      </c>
      <c r="E43" s="113" t="s">
        <v>201</v>
      </c>
      <c r="F43" s="114" t="s">
        <v>577</v>
      </c>
      <c r="G43" s="64"/>
      <c r="H43" s="43" t="str">
        <f t="shared" si="1"/>
        <v/>
      </c>
      <c r="I43" s="128"/>
      <c r="J43" s="128"/>
      <c r="K43" s="128"/>
      <c r="L43" s="128"/>
      <c r="M43" s="128"/>
      <c r="N43" s="128"/>
      <c r="O43" s="128"/>
      <c r="P43" s="131"/>
      <c r="Q43" s="128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25">
      <c r="A44" s="128"/>
      <c r="B44" s="11">
        <v>37</v>
      </c>
      <c r="C44" s="108" t="s">
        <v>578</v>
      </c>
      <c r="D44" s="109" t="s">
        <v>3</v>
      </c>
      <c r="E44" s="110" t="s">
        <v>579</v>
      </c>
      <c r="F44" s="111" t="s">
        <v>153</v>
      </c>
      <c r="G44" s="64"/>
      <c r="H44" s="43" t="str">
        <f t="shared" si="1"/>
        <v/>
      </c>
      <c r="I44" s="128"/>
      <c r="J44" s="128"/>
      <c r="K44" s="128"/>
      <c r="L44" s="128"/>
      <c r="M44" s="128"/>
      <c r="N44" s="128"/>
      <c r="O44" s="128"/>
      <c r="P44" s="131"/>
      <c r="Q44" s="128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25">
      <c r="A45" s="128"/>
      <c r="B45" s="11">
        <v>38</v>
      </c>
      <c r="C45" s="112" t="s">
        <v>580</v>
      </c>
      <c r="D45" s="109" t="s">
        <v>3</v>
      </c>
      <c r="E45" s="113" t="s">
        <v>581</v>
      </c>
      <c r="F45" s="114" t="s">
        <v>205</v>
      </c>
      <c r="G45" s="64"/>
      <c r="H45" s="43" t="str">
        <f t="shared" si="1"/>
        <v/>
      </c>
      <c r="I45" s="128"/>
      <c r="J45" s="128"/>
      <c r="K45" s="128"/>
      <c r="L45" s="128"/>
      <c r="M45" s="128"/>
      <c r="N45" s="128"/>
      <c r="O45" s="128"/>
      <c r="P45" s="131"/>
      <c r="Q45" s="128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25">
      <c r="A46" s="128"/>
      <c r="B46" s="11">
        <v>39</v>
      </c>
      <c r="C46" s="112" t="s">
        <v>582</v>
      </c>
      <c r="D46" s="109" t="s">
        <v>3</v>
      </c>
      <c r="E46" s="113" t="s">
        <v>583</v>
      </c>
      <c r="F46" s="114" t="s">
        <v>584</v>
      </c>
      <c r="G46" s="64"/>
      <c r="H46" s="43" t="str">
        <f t="shared" si="1"/>
        <v/>
      </c>
      <c r="I46" s="128"/>
      <c r="J46" s="128"/>
      <c r="K46" s="128"/>
      <c r="L46" s="128"/>
      <c r="M46" s="128"/>
      <c r="N46" s="128"/>
      <c r="O46" s="128"/>
      <c r="P46" s="131"/>
      <c r="Q46" s="128" t="str">
        <f t="shared" si="0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25">
      <c r="A47" s="128"/>
      <c r="B47" s="11">
        <v>40</v>
      </c>
      <c r="C47" s="112" t="s">
        <v>585</v>
      </c>
      <c r="D47" s="109" t="s">
        <v>3</v>
      </c>
      <c r="E47" s="113" t="s">
        <v>586</v>
      </c>
      <c r="F47" s="114" t="s">
        <v>587</v>
      </c>
      <c r="G47" s="64"/>
      <c r="H47" s="43" t="str">
        <f t="shared" si="1"/>
        <v/>
      </c>
      <c r="I47" s="128"/>
      <c r="J47" s="128"/>
      <c r="K47" s="128"/>
      <c r="L47" s="128"/>
      <c r="M47" s="128"/>
      <c r="N47" s="128"/>
      <c r="O47" s="128"/>
      <c r="P47" s="131"/>
      <c r="Q47" s="128" t="str">
        <f t="shared" si="0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25">
      <c r="A48" s="128"/>
      <c r="B48" s="11">
        <v>41</v>
      </c>
      <c r="C48" s="112"/>
      <c r="D48" s="109"/>
      <c r="E48" s="113"/>
      <c r="F48" s="114"/>
      <c r="G48" s="64"/>
      <c r="H48" s="43" t="str">
        <f t="shared" si="1"/>
        <v/>
      </c>
      <c r="I48" s="128"/>
      <c r="J48" s="128"/>
      <c r="K48" s="128"/>
      <c r="L48" s="128"/>
      <c r="M48" s="128"/>
      <c r="N48" s="128"/>
      <c r="O48" s="128"/>
      <c r="P48" s="131"/>
      <c r="Q48" s="128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25">
      <c r="A49" s="128"/>
      <c r="B49" s="11">
        <v>42</v>
      </c>
      <c r="C49" s="112"/>
      <c r="D49" s="109"/>
      <c r="E49" s="113"/>
      <c r="F49" s="114"/>
      <c r="G49" s="64"/>
      <c r="H49" s="43" t="str">
        <f t="shared" si="1"/>
        <v/>
      </c>
      <c r="I49" s="128"/>
      <c r="J49" s="128"/>
      <c r="K49" s="128"/>
      <c r="L49" s="128"/>
      <c r="M49" s="128"/>
      <c r="N49" s="128"/>
      <c r="O49" s="128"/>
      <c r="P49" s="131"/>
      <c r="Q49" s="128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25">
      <c r="A50" s="128"/>
      <c r="B50" s="11">
        <v>43</v>
      </c>
      <c r="C50" s="112"/>
      <c r="D50" s="109"/>
      <c r="E50" s="113"/>
      <c r="F50" s="114"/>
      <c r="G50" s="64"/>
      <c r="H50" s="43" t="str">
        <f t="shared" si="1"/>
        <v/>
      </c>
      <c r="I50" s="128"/>
      <c r="J50" s="128"/>
      <c r="K50" s="128"/>
      <c r="L50" s="128"/>
      <c r="M50" s="128"/>
      <c r="N50" s="128"/>
      <c r="O50" s="128"/>
      <c r="P50" s="131"/>
      <c r="Q50" s="128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25">
      <c r="A51" s="128"/>
      <c r="B51" s="11">
        <v>44</v>
      </c>
      <c r="C51" s="112"/>
      <c r="D51" s="109"/>
      <c r="E51" s="113"/>
      <c r="F51" s="114"/>
      <c r="G51" s="64"/>
      <c r="H51" s="43" t="str">
        <f t="shared" si="1"/>
        <v/>
      </c>
      <c r="I51" s="128"/>
      <c r="J51" s="128"/>
      <c r="K51" s="128"/>
      <c r="L51" s="128"/>
      <c r="M51" s="128"/>
      <c r="N51" s="128"/>
      <c r="O51" s="128"/>
      <c r="P51" s="131"/>
      <c r="Q51" s="128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25">
      <c r="A52" s="128"/>
      <c r="B52" s="11">
        <v>45</v>
      </c>
      <c r="C52" s="112"/>
      <c r="D52" s="109"/>
      <c r="E52" s="113"/>
      <c r="F52" s="114"/>
      <c r="G52" s="64"/>
      <c r="H52" s="43" t="str">
        <f t="shared" si="1"/>
        <v/>
      </c>
      <c r="I52" s="128"/>
      <c r="J52" s="128"/>
      <c r="K52" s="128"/>
      <c r="L52" s="128"/>
      <c r="M52" s="128"/>
      <c r="N52" s="128"/>
      <c r="O52" s="128"/>
      <c r="P52" s="131"/>
      <c r="Q52" s="128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5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5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5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5">
      <c r="A57" s="128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5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5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5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5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5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5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5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5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5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5">
      <c r="A67" s="128"/>
      <c r="B67" s="128"/>
      <c r="C67" s="128" t="s">
        <v>12</v>
      </c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5">
      <c r="A68" s="128"/>
      <c r="B68" s="128"/>
      <c r="C68" s="128" t="s">
        <v>18</v>
      </c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5">
      <c r="A69" s="128"/>
      <c r="B69" s="128"/>
      <c r="C69" s="128" t="s">
        <v>180</v>
      </c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5">
      <c r="A70" s="128"/>
      <c r="B70" s="128"/>
      <c r="C70" s="128" t="s">
        <v>181</v>
      </c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5">
      <c r="A71" s="128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5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5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5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5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5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5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5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5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5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5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5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5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5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6.69921875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69921875" style="2" customWidth="1"/>
    <col min="9" max="9" width="1.3984375" style="2" customWidth="1"/>
    <col min="10" max="10" width="9.3984375" style="2" bestFit="1" customWidth="1"/>
    <col min="11" max="12" width="5.296875" style="2" customWidth="1"/>
    <col min="13" max="13" width="12.59765625" style="2" customWidth="1"/>
    <col min="14" max="15" width="3.3984375" style="2" customWidth="1"/>
    <col min="16" max="17" width="9" style="2"/>
    <col min="18" max="18" width="5.59765625" style="2" customWidth="1"/>
    <col min="19" max="19" width="7" style="2" customWidth="1"/>
    <col min="20" max="20" width="7.09765625" style="2" customWidth="1"/>
    <col min="21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91" s="31" customFormat="1" ht="27" x14ac:dyDescent="0.25">
      <c r="A1" s="118"/>
      <c r="B1" s="119"/>
      <c r="C1" s="119"/>
      <c r="D1" s="119"/>
      <c r="E1" s="119" t="s">
        <v>59</v>
      </c>
      <c r="F1" s="119"/>
      <c r="G1" s="119"/>
      <c r="H1" s="119"/>
      <c r="I1" s="119" t="str">
        <f>กรอกข้อมูล!C4</f>
        <v>สังคมศึกษาศาสนาและวัฒนธรรม</v>
      </c>
      <c r="J1" s="119"/>
      <c r="K1" s="119"/>
      <c r="L1" s="119"/>
      <c r="M1" s="119"/>
      <c r="N1" s="119"/>
      <c r="O1" s="119"/>
      <c r="P1" s="118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</row>
    <row r="2" spans="1:91" s="31" customFormat="1" ht="27" x14ac:dyDescent="0.25">
      <c r="A2" s="118"/>
      <c r="B2" s="119"/>
      <c r="C2" s="119"/>
      <c r="D2" s="119" t="s">
        <v>313</v>
      </c>
      <c r="E2" s="119"/>
      <c r="F2" s="119"/>
      <c r="G2" s="119" t="str">
        <f>กรอกข้อมูล!I6</f>
        <v>3/5</v>
      </c>
      <c r="H2" s="119" t="s">
        <v>62</v>
      </c>
      <c r="I2" s="119"/>
      <c r="J2" s="119">
        <f>กรอกข้อมูล!C7</f>
        <v>1</v>
      </c>
      <c r="K2" s="119" t="s">
        <v>63</v>
      </c>
      <c r="L2" s="119"/>
      <c r="M2" s="119">
        <f>กรอกข้อมูล!C8</f>
        <v>2564</v>
      </c>
      <c r="N2" s="119"/>
      <c r="O2" s="119"/>
      <c r="P2" s="118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</row>
    <row r="3" spans="1:91" s="31" customFormat="1" ht="20.25" customHeight="1" x14ac:dyDescent="0.25">
      <c r="A3" s="118"/>
      <c r="B3" s="119"/>
      <c r="C3" s="119" t="s">
        <v>68</v>
      </c>
      <c r="D3" s="119" t="str">
        <f>กรอกข้อมูล!C9</f>
        <v>ทดสอบ</v>
      </c>
      <c r="E3" s="119"/>
      <c r="F3" s="119"/>
      <c r="G3" s="119"/>
      <c r="H3" s="119" t="s">
        <v>60</v>
      </c>
      <c r="I3" s="119"/>
      <c r="J3" s="119">
        <f>กรอกข้อมูล!C10</f>
        <v>12345</v>
      </c>
      <c r="K3" s="119" t="s">
        <v>61</v>
      </c>
      <c r="L3" s="119"/>
      <c r="M3" s="119" t="str">
        <f>กรอกข้อมูล!C11</f>
        <v>1 หน่วยกิต</v>
      </c>
      <c r="N3" s="119"/>
      <c r="O3" s="119"/>
      <c r="P3" s="118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</row>
    <row r="4" spans="1:91" s="31" customFormat="1" ht="20.25" customHeight="1" x14ac:dyDescent="0.25">
      <c r="A4" s="118"/>
      <c r="B4" s="143" t="s">
        <v>684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36"/>
      <c r="P4" s="115" t="s">
        <v>98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</row>
    <row r="5" spans="1:91" ht="16.5" customHeight="1" x14ac:dyDescent="0.25">
      <c r="A5" s="128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37"/>
      <c r="P5" s="116" t="s">
        <v>97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 x14ac:dyDescent="0.25">
      <c r="A6" s="128"/>
      <c r="B6" s="140" t="s">
        <v>0</v>
      </c>
      <c r="C6" s="141" t="s">
        <v>1</v>
      </c>
      <c r="D6" s="151" t="s">
        <v>5</v>
      </c>
      <c r="E6" s="152"/>
      <c r="F6" s="152"/>
      <c r="G6" s="155" t="s">
        <v>6</v>
      </c>
      <c r="H6" s="141" t="s">
        <v>7</v>
      </c>
      <c r="I6" s="193"/>
      <c r="J6" s="194"/>
      <c r="K6" s="193"/>
      <c r="L6" s="194"/>
      <c r="M6" s="128"/>
      <c r="N6" s="128"/>
      <c r="O6" s="128"/>
      <c r="P6" s="116" t="s">
        <v>99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 x14ac:dyDescent="0.7">
      <c r="A7" s="128"/>
      <c r="B7" s="140"/>
      <c r="C7" s="142"/>
      <c r="D7" s="153"/>
      <c r="E7" s="154"/>
      <c r="F7" s="154"/>
      <c r="G7" s="156"/>
      <c r="H7" s="142"/>
      <c r="I7" s="193"/>
      <c r="J7" s="194"/>
      <c r="K7" s="193"/>
      <c r="L7" s="194"/>
      <c r="M7" s="128"/>
      <c r="N7" s="128"/>
      <c r="O7" s="128"/>
      <c r="P7" s="117" t="s">
        <v>199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 x14ac:dyDescent="0.7">
      <c r="A8" s="128"/>
      <c r="B8" s="11">
        <v>1</v>
      </c>
      <c r="C8" s="108" t="s">
        <v>589</v>
      </c>
      <c r="D8" s="109" t="s">
        <v>2</v>
      </c>
      <c r="E8" s="110" t="s">
        <v>590</v>
      </c>
      <c r="F8" s="111" t="s">
        <v>591</v>
      </c>
      <c r="G8" s="64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127"/>
      <c r="K8" s="35"/>
      <c r="L8" s="127"/>
      <c r="M8" s="128"/>
      <c r="N8" s="128"/>
      <c r="O8" s="128"/>
      <c r="P8" s="131"/>
      <c r="Q8" s="9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96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12</v>
      </c>
      <c r="AC8" s="37" t="s">
        <v>18</v>
      </c>
      <c r="AD8" s="10" t="s">
        <v>17</v>
      </c>
      <c r="AE8" s="9" t="s">
        <v>22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 x14ac:dyDescent="0.7">
      <c r="A9" s="128"/>
      <c r="B9" s="11">
        <v>2</v>
      </c>
      <c r="C9" s="108" t="s">
        <v>592</v>
      </c>
      <c r="D9" s="109" t="s">
        <v>2</v>
      </c>
      <c r="E9" s="110" t="s">
        <v>176</v>
      </c>
      <c r="F9" s="111" t="s">
        <v>593</v>
      </c>
      <c r="G9" s="64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123" t="s">
        <v>20</v>
      </c>
      <c r="K9" s="44"/>
      <c r="L9" s="44">
        <f>K10+K11</f>
        <v>0</v>
      </c>
      <c r="M9" s="124" t="s">
        <v>21</v>
      </c>
      <c r="N9" s="128"/>
      <c r="O9" s="128"/>
      <c r="P9" s="131"/>
      <c r="Q9" s="9" t="str">
        <f t="shared" si="0"/>
        <v>ชาย</v>
      </c>
      <c r="R9" s="10" t="s">
        <v>8</v>
      </c>
      <c r="S9" s="10">
        <f>SUM(K16:K25)</f>
        <v>0</v>
      </c>
      <c r="T9" s="10">
        <f>COUNTIFS($Q$8:$Q$49,"ชาย",$H$8:$H$49,4)</f>
        <v>0</v>
      </c>
      <c r="U9" s="10">
        <f>COUNTIFS($Q$8:$Q$49,"ชาย",$H$8:$H$49,3.5)</f>
        <v>0</v>
      </c>
      <c r="V9" s="10">
        <f>COUNTIFS($Q$8:$Q$49,"ชาย",$H$8:$H$49,3)</f>
        <v>0</v>
      </c>
      <c r="W9" s="10">
        <f>COUNTIFS($Q$8:$Q$49,"ชาย",$H$8:$H$49,2.5)</f>
        <v>0</v>
      </c>
      <c r="X9" s="10">
        <f>COUNTIFS($Q$8:$Q$49,"ชาย",$H$8:$H$49,2)</f>
        <v>0</v>
      </c>
      <c r="Y9" s="10">
        <f>COUNTIFS($Q$8:$Q$49,"ชาย",$H$8:$H$49,1.5)</f>
        <v>0</v>
      </c>
      <c r="Z9" s="10">
        <f>COUNTIFS($Q$8:$Q$49,"ชาย",$H$8:$H$49,1)</f>
        <v>0</v>
      </c>
      <c r="AA9" s="10">
        <f>COUNTIFS($Q$8:$Q$49,"ชาย",$H$8:$H$49,0)</f>
        <v>0</v>
      </c>
      <c r="AB9" s="10">
        <f>COUNTIFS($Q$8:$Q$49,"ชาย",$H$8:$H$49,"ร")</f>
        <v>0</v>
      </c>
      <c r="AC9" s="10">
        <f>COUNTIFS($Q$8:$Q$49,"ชาย",$H$8:$H$49,"มส")</f>
        <v>0</v>
      </c>
      <c r="AD9" s="10">
        <f>SUM(T9:AB9)</f>
        <v>0</v>
      </c>
      <c r="AE9" s="9" t="s">
        <v>23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 x14ac:dyDescent="0.7">
      <c r="A10" s="128"/>
      <c r="B10" s="11">
        <v>3</v>
      </c>
      <c r="C10" s="108" t="s">
        <v>594</v>
      </c>
      <c r="D10" s="109" t="s">
        <v>2</v>
      </c>
      <c r="E10" s="110" t="s">
        <v>595</v>
      </c>
      <c r="F10" s="111" t="s">
        <v>596</v>
      </c>
      <c r="G10" s="64"/>
      <c r="H10" s="43" t="str">
        <f t="shared" si="1"/>
        <v/>
      </c>
      <c r="I10" s="35"/>
      <c r="J10" s="125" t="s">
        <v>8</v>
      </c>
      <c r="K10" s="44">
        <f>S9+X26</f>
        <v>0</v>
      </c>
      <c r="L10" s="123" t="s">
        <v>21</v>
      </c>
      <c r="M10" s="126"/>
      <c r="N10" s="128"/>
      <c r="O10" s="128"/>
      <c r="P10" s="131"/>
      <c r="Q10" s="9" t="str">
        <f t="shared" si="0"/>
        <v>ชาย</v>
      </c>
      <c r="R10" s="10" t="s">
        <v>9</v>
      </c>
      <c r="S10" s="10">
        <f>SUM(L16:L25)</f>
        <v>0</v>
      </c>
      <c r="T10" s="10">
        <f>COUNTIFS($Q$8:$Q$49,"หญิง",$H$8:$H$49,4)</f>
        <v>0</v>
      </c>
      <c r="U10" s="10">
        <f>COUNTIFS($Q$8:$Q$49,"หญิง",$H$8:$H$49,3.5)</f>
        <v>0</v>
      </c>
      <c r="V10" s="10">
        <f>COUNTIFS($Q$8:$Q$49,"หญิง",$H$8:$H$49,3)</f>
        <v>0</v>
      </c>
      <c r="W10" s="10">
        <f>COUNTIFS($Q$8:$Q$49,"หญิง",$H$8:$H$49,2.5)</f>
        <v>0</v>
      </c>
      <c r="X10" s="10">
        <f>COUNTIFS($Q$8:$Q$49,"หญิง",$H$8:$H$49,2)</f>
        <v>0</v>
      </c>
      <c r="Y10" s="10">
        <f>COUNTIFS($Q$8:$Q$49,"หญิง",$H$8:$H$49,1.5)</f>
        <v>0</v>
      </c>
      <c r="Z10" s="10">
        <f>COUNTIFS($Q$8:$Q$49,"หญิง",$H$8:$H$49,1)</f>
        <v>0</v>
      </c>
      <c r="AA10" s="10">
        <f>COUNTIFS($Q$8:$Q$49,"หญิง",$H$8:$H$49,0)</f>
        <v>0</v>
      </c>
      <c r="AB10" s="10">
        <f>COUNTIFS($Q$8:$Q$49,"หญิง",$H$8:$H$49,"ร")</f>
        <v>0</v>
      </c>
      <c r="AC10" s="10">
        <f>COUNTIFS($Q$8:$Q$49,"หญิง",$H$8:$H$49,"มส")</f>
        <v>0</v>
      </c>
      <c r="AD10" s="10">
        <f>SUM(T10:AC10)</f>
        <v>0</v>
      </c>
      <c r="AE10" s="9" t="s">
        <v>24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 x14ac:dyDescent="0.7">
      <c r="A11" s="128"/>
      <c r="B11" s="11">
        <v>4</v>
      </c>
      <c r="C11" s="108" t="s">
        <v>597</v>
      </c>
      <c r="D11" s="109" t="s">
        <v>2</v>
      </c>
      <c r="E11" s="110" t="s">
        <v>336</v>
      </c>
      <c r="F11" s="111" t="s">
        <v>598</v>
      </c>
      <c r="G11" s="64"/>
      <c r="H11" s="43" t="str">
        <f t="shared" si="1"/>
        <v/>
      </c>
      <c r="I11" s="35"/>
      <c r="J11" s="125" t="s">
        <v>9</v>
      </c>
      <c r="K11" s="44">
        <f>S10+X27</f>
        <v>0</v>
      </c>
      <c r="L11" s="123" t="s">
        <v>21</v>
      </c>
      <c r="M11" s="126"/>
      <c r="N11" s="128"/>
      <c r="O11" s="128"/>
      <c r="P11" s="131"/>
      <c r="Q11" s="9" t="str">
        <f t="shared" si="0"/>
        <v>ชาย</v>
      </c>
      <c r="R11" s="10" t="s">
        <v>17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10">
        <f>SUM(T11:AB11)</f>
        <v>0</v>
      </c>
      <c r="AE11" s="9" t="s">
        <v>151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 x14ac:dyDescent="0.7">
      <c r="A12" s="128"/>
      <c r="B12" s="11">
        <v>5</v>
      </c>
      <c r="C12" s="108" t="s">
        <v>599</v>
      </c>
      <c r="D12" s="109" t="s">
        <v>2</v>
      </c>
      <c r="E12" s="110" t="s">
        <v>600</v>
      </c>
      <c r="F12" s="111" t="s">
        <v>601</v>
      </c>
      <c r="G12" s="64"/>
      <c r="H12" s="43" t="str">
        <f t="shared" si="1"/>
        <v/>
      </c>
      <c r="I12" s="35"/>
      <c r="J12" s="123" t="s">
        <v>19</v>
      </c>
      <c r="K12" s="35"/>
      <c r="L12" s="127"/>
      <c r="M12" s="128"/>
      <c r="N12" s="128"/>
      <c r="O12" s="128"/>
      <c r="P12" s="131"/>
      <c r="Q12" s="9" t="str">
        <f t="shared" si="0"/>
        <v>ชาย</v>
      </c>
      <c r="R12" s="10"/>
      <c r="S12" s="10" t="s">
        <v>84</v>
      </c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0" t="e">
        <f>(100*AC11)/S11</f>
        <v>#DIV/0!</v>
      </c>
      <c r="AD12" s="10" t="e">
        <f>SUM(T12:AB12)</f>
        <v>#DIV/0!</v>
      </c>
      <c r="AE12" s="9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 x14ac:dyDescent="0.7">
      <c r="A13" s="128"/>
      <c r="B13" s="11">
        <v>6</v>
      </c>
      <c r="C13" s="108" t="s">
        <v>602</v>
      </c>
      <c r="D13" s="109" t="s">
        <v>2</v>
      </c>
      <c r="E13" s="110" t="s">
        <v>228</v>
      </c>
      <c r="F13" s="111" t="s">
        <v>603</v>
      </c>
      <c r="G13" s="64"/>
      <c r="H13" s="43" t="str">
        <f t="shared" si="1"/>
        <v/>
      </c>
      <c r="I13" s="35"/>
      <c r="J13" s="127"/>
      <c r="K13" s="35"/>
      <c r="L13" s="127"/>
      <c r="M13" s="128"/>
      <c r="N13" s="128"/>
      <c r="O13" s="128"/>
      <c r="P13" s="131"/>
      <c r="Q13" s="9" t="str">
        <f t="shared" si="0"/>
        <v>ชาย</v>
      </c>
      <c r="R13" s="9"/>
      <c r="S13" s="9"/>
      <c r="T13" s="169" t="s">
        <v>81</v>
      </c>
      <c r="U13" s="169"/>
      <c r="V13" s="169"/>
      <c r="W13" s="170" t="s">
        <v>82</v>
      </c>
      <c r="X13" s="170"/>
      <c r="Y13" s="170"/>
      <c r="Z13" s="171" t="s">
        <v>83</v>
      </c>
      <c r="AA13" s="171"/>
      <c r="AB13" s="171"/>
      <c r="AC13" s="171"/>
      <c r="AD13" s="9"/>
      <c r="AE13" s="9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 x14ac:dyDescent="0.7">
      <c r="A14" s="128"/>
      <c r="B14" s="11">
        <v>7</v>
      </c>
      <c r="C14" s="108" t="s">
        <v>604</v>
      </c>
      <c r="D14" s="109" t="s">
        <v>2</v>
      </c>
      <c r="E14" s="110" t="s">
        <v>231</v>
      </c>
      <c r="F14" s="111" t="s">
        <v>605</v>
      </c>
      <c r="G14" s="64"/>
      <c r="H14" s="43" t="str">
        <f t="shared" si="1"/>
        <v/>
      </c>
      <c r="I14" s="35"/>
      <c r="J14" s="159" t="s">
        <v>7</v>
      </c>
      <c r="K14" s="159" t="s">
        <v>8</v>
      </c>
      <c r="L14" s="161" t="s">
        <v>9</v>
      </c>
      <c r="M14" s="105" t="s">
        <v>10</v>
      </c>
      <c r="N14" s="126"/>
      <c r="O14" s="126"/>
      <c r="P14" s="131"/>
      <c r="Q14" s="9" t="str">
        <f t="shared" si="0"/>
        <v>ชาย</v>
      </c>
      <c r="R14" s="9"/>
      <c r="S14" s="10" t="s">
        <v>21</v>
      </c>
      <c r="T14" s="195">
        <f>T11+U11+V11</f>
        <v>0</v>
      </c>
      <c r="U14" s="196"/>
      <c r="V14" s="196"/>
      <c r="W14" s="197">
        <f>W11+X11+Y11</f>
        <v>0</v>
      </c>
      <c r="X14" s="198"/>
      <c r="Y14" s="198"/>
      <c r="Z14" s="199">
        <f>Z11+AA11+AB11+AC11</f>
        <v>0</v>
      </c>
      <c r="AA14" s="199"/>
      <c r="AB14" s="199"/>
      <c r="AC14" s="199"/>
      <c r="AD14" s="9"/>
      <c r="AE14" s="9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 x14ac:dyDescent="0.7">
      <c r="A15" s="128"/>
      <c r="B15" s="11">
        <v>8</v>
      </c>
      <c r="C15" s="108" t="s">
        <v>606</v>
      </c>
      <c r="D15" s="109" t="s">
        <v>2</v>
      </c>
      <c r="E15" s="110" t="s">
        <v>607</v>
      </c>
      <c r="F15" s="111" t="s">
        <v>608</v>
      </c>
      <c r="G15" s="64"/>
      <c r="H15" s="43" t="str">
        <f t="shared" si="1"/>
        <v/>
      </c>
      <c r="I15" s="35"/>
      <c r="J15" s="160"/>
      <c r="K15" s="160"/>
      <c r="L15" s="162"/>
      <c r="M15" s="106" t="s">
        <v>11</v>
      </c>
      <c r="N15" s="126"/>
      <c r="O15" s="126"/>
      <c r="P15" s="131"/>
      <c r="Q15" s="9" t="str">
        <f t="shared" si="0"/>
        <v>ชาย</v>
      </c>
      <c r="R15" s="9"/>
      <c r="S15" s="10" t="s">
        <v>84</v>
      </c>
      <c r="T15" s="200" t="e">
        <f>T12+U12+V12</f>
        <v>#DIV/0!</v>
      </c>
      <c r="U15" s="169"/>
      <c r="V15" s="169"/>
      <c r="W15" s="201" t="e">
        <f>W12+X12+Y12</f>
        <v>#DIV/0!</v>
      </c>
      <c r="X15" s="170"/>
      <c r="Y15" s="170"/>
      <c r="Z15" s="202" t="e">
        <f>Z12+AA12+AB12+AC12</f>
        <v>#DIV/0!</v>
      </c>
      <c r="AA15" s="171"/>
      <c r="AB15" s="171"/>
      <c r="AC15" s="171"/>
      <c r="AD15" s="79"/>
      <c r="AE15" s="9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 x14ac:dyDescent="0.7">
      <c r="A16" s="128"/>
      <c r="B16" s="11">
        <v>9</v>
      </c>
      <c r="C16" s="108" t="s">
        <v>609</v>
      </c>
      <c r="D16" s="109" t="s">
        <v>2</v>
      </c>
      <c r="E16" s="110" t="s">
        <v>341</v>
      </c>
      <c r="F16" s="111" t="s">
        <v>610</v>
      </c>
      <c r="G16" s="64"/>
      <c r="H16" s="43" t="str">
        <f t="shared" si="1"/>
        <v/>
      </c>
      <c r="I16" s="35"/>
      <c r="J16" s="129">
        <v>4</v>
      </c>
      <c r="K16" s="11">
        <f>T9</f>
        <v>0</v>
      </c>
      <c r="L16" s="130">
        <f>T10</f>
        <v>0</v>
      </c>
      <c r="M16" s="145">
        <f>L18+L17+L16+K16+K17+K18</f>
        <v>0</v>
      </c>
      <c r="N16" s="128"/>
      <c r="O16" s="128"/>
      <c r="P16" s="131"/>
      <c r="Q16" s="9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7">
      <c r="A17" s="128"/>
      <c r="B17" s="11">
        <v>10</v>
      </c>
      <c r="C17" s="108" t="s">
        <v>611</v>
      </c>
      <c r="D17" s="109" t="s">
        <v>2</v>
      </c>
      <c r="E17" s="110" t="s">
        <v>612</v>
      </c>
      <c r="F17" s="111" t="s">
        <v>613</v>
      </c>
      <c r="G17" s="64"/>
      <c r="H17" s="43" t="str">
        <f t="shared" si="1"/>
        <v/>
      </c>
      <c r="I17" s="35"/>
      <c r="J17" s="129">
        <v>3.5</v>
      </c>
      <c r="K17" s="11">
        <f>U9</f>
        <v>0</v>
      </c>
      <c r="L17" s="130">
        <f>U10</f>
        <v>0</v>
      </c>
      <c r="M17" s="146"/>
      <c r="N17" s="128"/>
      <c r="O17" s="128"/>
      <c r="P17" s="131"/>
      <c r="Q17" s="9" t="str">
        <f t="shared" si="0"/>
        <v>ชาย</v>
      </c>
      <c r="R17" s="9"/>
      <c r="S17" s="177" t="s">
        <v>85</v>
      </c>
      <c r="T17" s="177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7">
      <c r="A18" s="128"/>
      <c r="B18" s="11">
        <v>11</v>
      </c>
      <c r="C18" s="108" t="s">
        <v>614</v>
      </c>
      <c r="D18" s="109" t="s">
        <v>2</v>
      </c>
      <c r="E18" s="110" t="s">
        <v>615</v>
      </c>
      <c r="F18" s="111" t="s">
        <v>616</v>
      </c>
      <c r="G18" s="64"/>
      <c r="H18" s="43" t="str">
        <f t="shared" si="1"/>
        <v/>
      </c>
      <c r="I18" s="35"/>
      <c r="J18" s="129">
        <v>3</v>
      </c>
      <c r="K18" s="11">
        <f>V9</f>
        <v>0</v>
      </c>
      <c r="L18" s="130">
        <f>V10</f>
        <v>0</v>
      </c>
      <c r="M18" s="147"/>
      <c r="N18" s="128"/>
      <c r="O18" s="128"/>
      <c r="P18" s="131"/>
      <c r="Q18" s="9" t="str">
        <f t="shared" si="0"/>
        <v>ชาย</v>
      </c>
      <c r="R18" s="9"/>
      <c r="S18" s="179" t="s">
        <v>38</v>
      </c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9"/>
      <c r="AE18" s="9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7">
      <c r="A19" s="128"/>
      <c r="B19" s="11">
        <v>12</v>
      </c>
      <c r="C19" s="108" t="s">
        <v>617</v>
      </c>
      <c r="D19" s="109" t="s">
        <v>2</v>
      </c>
      <c r="E19" s="110" t="s">
        <v>618</v>
      </c>
      <c r="F19" s="111" t="s">
        <v>619</v>
      </c>
      <c r="G19" s="64"/>
      <c r="H19" s="43" t="str">
        <f t="shared" si="1"/>
        <v/>
      </c>
      <c r="I19" s="35"/>
      <c r="J19" s="133">
        <v>2.5</v>
      </c>
      <c r="K19" s="11">
        <f>W9</f>
        <v>0</v>
      </c>
      <c r="L19" s="130">
        <f>W10</f>
        <v>0</v>
      </c>
      <c r="M19" s="145">
        <f>L22+K22+L21+K20+K19+L19+L20+K21</f>
        <v>0</v>
      </c>
      <c r="N19" s="128"/>
      <c r="O19" s="128"/>
      <c r="P19" s="131"/>
      <c r="Q19" s="9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18</v>
      </c>
      <c r="AD19" s="9"/>
      <c r="AE19" s="9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7">
      <c r="A20" s="128"/>
      <c r="B20" s="11">
        <v>13</v>
      </c>
      <c r="C20" s="108" t="s">
        <v>620</v>
      </c>
      <c r="D20" s="109" t="s">
        <v>3</v>
      </c>
      <c r="E20" s="110" t="s">
        <v>621</v>
      </c>
      <c r="F20" s="111" t="s">
        <v>622</v>
      </c>
      <c r="G20" s="64"/>
      <c r="H20" s="43" t="str">
        <f t="shared" si="1"/>
        <v/>
      </c>
      <c r="I20" s="35"/>
      <c r="J20" s="133">
        <v>2</v>
      </c>
      <c r="K20" s="11">
        <f>X9</f>
        <v>0</v>
      </c>
      <c r="L20" s="130">
        <f>X10</f>
        <v>0</v>
      </c>
      <c r="M20" s="146"/>
      <c r="N20" s="128"/>
      <c r="O20" s="128"/>
      <c r="P20" s="131"/>
      <c r="Q20" s="9" t="str">
        <f t="shared" si="0"/>
        <v>หญิง</v>
      </c>
      <c r="R20" s="9"/>
      <c r="S20" s="10" t="s">
        <v>86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9"/>
      <c r="AE20" s="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7">
      <c r="A21" s="128"/>
      <c r="B21" s="11">
        <v>14</v>
      </c>
      <c r="C21" s="108" t="s">
        <v>623</v>
      </c>
      <c r="D21" s="109" t="s">
        <v>3</v>
      </c>
      <c r="E21" s="110" t="s">
        <v>624</v>
      </c>
      <c r="F21" s="111" t="s">
        <v>625</v>
      </c>
      <c r="G21" s="64"/>
      <c r="H21" s="43" t="str">
        <f t="shared" si="1"/>
        <v/>
      </c>
      <c r="I21" s="35"/>
      <c r="J21" s="133">
        <v>1.5</v>
      </c>
      <c r="K21" s="11">
        <f>Y9</f>
        <v>0</v>
      </c>
      <c r="L21" s="130">
        <f>Y10</f>
        <v>0</v>
      </c>
      <c r="M21" s="146"/>
      <c r="N21" s="128"/>
      <c r="O21" s="128"/>
      <c r="P21" s="131"/>
      <c r="Q21" s="9" t="str">
        <f t="shared" si="0"/>
        <v>หญิง</v>
      </c>
      <c r="R21" s="9"/>
      <c r="S21" s="10" t="s">
        <v>84</v>
      </c>
      <c r="T21" s="41" t="e">
        <f>T12</f>
        <v>#DIV/0!</v>
      </c>
      <c r="U21" s="41" t="e">
        <f t="shared" si="3"/>
        <v>#DIV/0!</v>
      </c>
      <c r="V21" s="41" t="e">
        <f t="shared" si="3"/>
        <v>#DIV/0!</v>
      </c>
      <c r="W21" s="41" t="e">
        <f t="shared" si="3"/>
        <v>#DIV/0!</v>
      </c>
      <c r="X21" s="41" t="e">
        <f t="shared" si="3"/>
        <v>#DIV/0!</v>
      </c>
      <c r="Y21" s="41" t="e">
        <f t="shared" si="3"/>
        <v>#DIV/0!</v>
      </c>
      <c r="Z21" s="41" t="e">
        <f t="shared" si="3"/>
        <v>#DIV/0!</v>
      </c>
      <c r="AA21" s="41" t="e">
        <f t="shared" si="3"/>
        <v>#DIV/0!</v>
      </c>
      <c r="AB21" s="41" t="e">
        <f t="shared" si="3"/>
        <v>#DIV/0!</v>
      </c>
      <c r="AC21" s="41" t="e">
        <f t="shared" si="3"/>
        <v>#DIV/0!</v>
      </c>
      <c r="AD21" s="9"/>
      <c r="AE21" s="9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7">
      <c r="A22" s="128"/>
      <c r="B22" s="11">
        <v>15</v>
      </c>
      <c r="C22" s="108" t="s">
        <v>626</v>
      </c>
      <c r="D22" s="109" t="s">
        <v>3</v>
      </c>
      <c r="E22" s="110" t="s">
        <v>627</v>
      </c>
      <c r="F22" s="111" t="s">
        <v>628</v>
      </c>
      <c r="G22" s="64"/>
      <c r="H22" s="43" t="str">
        <f t="shared" si="1"/>
        <v/>
      </c>
      <c r="I22" s="35"/>
      <c r="J22" s="133">
        <v>1</v>
      </c>
      <c r="K22" s="11">
        <f>Z9</f>
        <v>0</v>
      </c>
      <c r="L22" s="130">
        <f>Z10</f>
        <v>0</v>
      </c>
      <c r="M22" s="147"/>
      <c r="N22" s="128"/>
      <c r="O22" s="128"/>
      <c r="P22" s="131"/>
      <c r="Q22" s="9" t="str">
        <f t="shared" si="0"/>
        <v>หญิง</v>
      </c>
      <c r="R22" s="9"/>
      <c r="S22" s="80" t="s">
        <v>87</v>
      </c>
      <c r="T22" s="203" t="e">
        <f>T15</f>
        <v>#DIV/0!</v>
      </c>
      <c r="U22" s="204"/>
      <c r="V22" s="204"/>
      <c r="W22" s="42"/>
      <c r="X22" s="42"/>
      <c r="Y22" s="42"/>
      <c r="Z22" s="42"/>
      <c r="AA22" s="42"/>
      <c r="AB22" s="42"/>
      <c r="AC22" s="42"/>
      <c r="AD22" s="9"/>
      <c r="AE22" s="9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7">
      <c r="A23" s="128"/>
      <c r="B23" s="11">
        <v>16</v>
      </c>
      <c r="C23" s="108" t="s">
        <v>629</v>
      </c>
      <c r="D23" s="109" t="s">
        <v>3</v>
      </c>
      <c r="E23" s="110" t="s">
        <v>630</v>
      </c>
      <c r="F23" s="111" t="s">
        <v>631</v>
      </c>
      <c r="G23" s="64"/>
      <c r="H23" s="43" t="str">
        <f t="shared" si="1"/>
        <v/>
      </c>
      <c r="I23" s="35"/>
      <c r="J23" s="133">
        <v>0</v>
      </c>
      <c r="K23" s="11">
        <f>AA9</f>
        <v>0</v>
      </c>
      <c r="L23" s="130">
        <f>AA10</f>
        <v>0</v>
      </c>
      <c r="M23" s="145">
        <f>L25+K24+K23+L23+L24+K25</f>
        <v>0</v>
      </c>
      <c r="N23" s="128"/>
      <c r="O23" s="128"/>
      <c r="P23" s="131"/>
      <c r="Q23" s="9" t="str">
        <f t="shared" si="0"/>
        <v>หญิง</v>
      </c>
      <c r="R23" s="9"/>
      <c r="S23" s="188" t="s">
        <v>35</v>
      </c>
      <c r="T23" s="188"/>
      <c r="U23" s="205" t="e">
        <f>AF10</f>
        <v>#DIV/0!</v>
      </c>
      <c r="V23" s="188"/>
      <c r="W23" s="189" t="s">
        <v>88</v>
      </c>
      <c r="X23" s="190"/>
      <c r="Y23" s="191"/>
      <c r="Z23" s="206" t="e">
        <f>AF9</f>
        <v>#DIV/0!</v>
      </c>
      <c r="AA23" s="207"/>
      <c r="AB23" s="207"/>
      <c r="AC23" s="207"/>
      <c r="AD23" s="9"/>
      <c r="AE23" s="9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7">
      <c r="A24" s="128"/>
      <c r="B24" s="11">
        <v>17</v>
      </c>
      <c r="C24" s="108" t="s">
        <v>632</v>
      </c>
      <c r="D24" s="109" t="s">
        <v>3</v>
      </c>
      <c r="E24" s="110" t="s">
        <v>633</v>
      </c>
      <c r="F24" s="111" t="s">
        <v>634</v>
      </c>
      <c r="G24" s="64"/>
      <c r="H24" s="43" t="str">
        <f t="shared" si="1"/>
        <v/>
      </c>
      <c r="I24" s="35"/>
      <c r="J24" s="129" t="s">
        <v>12</v>
      </c>
      <c r="K24" s="11">
        <f>AB9</f>
        <v>0</v>
      </c>
      <c r="L24" s="130">
        <f>AB10</f>
        <v>0</v>
      </c>
      <c r="M24" s="146"/>
      <c r="N24" s="128"/>
      <c r="O24" s="128"/>
      <c r="P24" s="131"/>
      <c r="Q24" s="9" t="str">
        <f t="shared" si="0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7">
      <c r="A25" s="128"/>
      <c r="B25" s="11">
        <v>18</v>
      </c>
      <c r="C25" s="108" t="s">
        <v>635</v>
      </c>
      <c r="D25" s="109" t="s">
        <v>3</v>
      </c>
      <c r="E25" s="110" t="s">
        <v>636</v>
      </c>
      <c r="F25" s="111" t="s">
        <v>637</v>
      </c>
      <c r="G25" s="64"/>
      <c r="H25" s="43" t="str">
        <f t="shared" si="1"/>
        <v/>
      </c>
      <c r="I25" s="35"/>
      <c r="J25" s="129" t="s">
        <v>13</v>
      </c>
      <c r="K25" s="11">
        <f>AC9</f>
        <v>0</v>
      </c>
      <c r="L25" s="130">
        <f>AC10</f>
        <v>0</v>
      </c>
      <c r="M25" s="147"/>
      <c r="N25" s="128"/>
      <c r="O25" s="128"/>
      <c r="P25" s="131"/>
      <c r="Q25" s="9" t="str">
        <f t="shared" si="0"/>
        <v>หญิง</v>
      </c>
      <c r="R25" s="9"/>
      <c r="S25" s="95" t="s">
        <v>101</v>
      </c>
      <c r="T25" s="95" t="s">
        <v>180</v>
      </c>
      <c r="U25" s="95" t="s">
        <v>84</v>
      </c>
      <c r="V25" s="95" t="s">
        <v>181</v>
      </c>
      <c r="W25" s="95" t="s">
        <v>84</v>
      </c>
      <c r="X25" s="95" t="s">
        <v>17</v>
      </c>
      <c r="Y25" s="9"/>
      <c r="Z25" s="9"/>
      <c r="AA25" s="9"/>
      <c r="AB25" s="9"/>
      <c r="AC25" s="9"/>
      <c r="AD25" s="9"/>
      <c r="AE25" s="9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7">
      <c r="A26" s="128"/>
      <c r="B26" s="11">
        <v>19</v>
      </c>
      <c r="C26" s="108" t="s">
        <v>638</v>
      </c>
      <c r="D26" s="109" t="s">
        <v>3</v>
      </c>
      <c r="E26" s="110" t="s">
        <v>639</v>
      </c>
      <c r="F26" s="111" t="s">
        <v>640</v>
      </c>
      <c r="G26" s="64"/>
      <c r="H26" s="43" t="str">
        <f t="shared" si="1"/>
        <v/>
      </c>
      <c r="I26" s="35"/>
      <c r="J26" s="129" t="s">
        <v>189</v>
      </c>
      <c r="K26" s="11">
        <f>T26</f>
        <v>0</v>
      </c>
      <c r="L26" s="134">
        <f>T27</f>
        <v>0</v>
      </c>
      <c r="M26" s="11">
        <f>T28</f>
        <v>0</v>
      </c>
      <c r="N26" s="128"/>
      <c r="O26" s="128"/>
      <c r="P26" s="131"/>
      <c r="Q26" s="9" t="str">
        <f t="shared" si="0"/>
        <v>หญิง</v>
      </c>
      <c r="R26" s="9"/>
      <c r="S26" s="94" t="s">
        <v>8</v>
      </c>
      <c r="T26" s="94">
        <f>COUNTIFS($Q$8:$Q$59,"ชาย",$H$8:$H$59,"ผ")</f>
        <v>0</v>
      </c>
      <c r="U26" s="94" t="e">
        <f>(T26*100)/X26</f>
        <v>#DIV/0!</v>
      </c>
      <c r="V26" s="94">
        <f>COUNTIFS($Q$8:$Q$59,"ชาย",$H$8:$H$59,"มผ")</f>
        <v>0</v>
      </c>
      <c r="W26" s="94" t="e">
        <f>(V26*100)/X26</f>
        <v>#DIV/0!</v>
      </c>
      <c r="X26" s="94">
        <f>T26+V26</f>
        <v>0</v>
      </c>
      <c r="Y26" s="9"/>
      <c r="Z26" s="9"/>
      <c r="AA26" s="9"/>
      <c r="AB26" s="9"/>
      <c r="AC26" s="9"/>
      <c r="AD26" s="9"/>
      <c r="AE26" s="9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7">
      <c r="A27" s="128"/>
      <c r="B27" s="11">
        <v>20</v>
      </c>
      <c r="C27" s="108" t="s">
        <v>641</v>
      </c>
      <c r="D27" s="109" t="s">
        <v>3</v>
      </c>
      <c r="E27" s="110" t="s">
        <v>642</v>
      </c>
      <c r="F27" s="111" t="s">
        <v>643</v>
      </c>
      <c r="G27" s="64"/>
      <c r="H27" s="43" t="str">
        <f t="shared" si="1"/>
        <v/>
      </c>
      <c r="I27" s="35"/>
      <c r="J27" s="129" t="s">
        <v>188</v>
      </c>
      <c r="K27" s="11">
        <f>V26</f>
        <v>0</v>
      </c>
      <c r="L27" s="134">
        <f>V27</f>
        <v>0</v>
      </c>
      <c r="M27" s="11">
        <f>V28</f>
        <v>0</v>
      </c>
      <c r="N27" s="128"/>
      <c r="O27" s="128"/>
      <c r="P27" s="131"/>
      <c r="Q27" s="9" t="str">
        <f t="shared" si="0"/>
        <v>หญิง</v>
      </c>
      <c r="R27" s="9"/>
      <c r="S27" s="94" t="s">
        <v>9</v>
      </c>
      <c r="T27" s="94">
        <f>COUNTIFS($Q$8:$Q$59,"หญิง",$H$8:$H$59,"ผ")</f>
        <v>0</v>
      </c>
      <c r="U27" s="94" t="e">
        <f>(T27*100)/X27</f>
        <v>#DIV/0!</v>
      </c>
      <c r="V27" s="94">
        <f>COUNTIFS($Q$8:$Q$59,"หญิง",$H$8:$H$59,"มผ")</f>
        <v>0</v>
      </c>
      <c r="W27" s="94" t="e">
        <f>(V27*100)/X27</f>
        <v>#DIV/0!</v>
      </c>
      <c r="X27" s="94">
        <f>T27+V27</f>
        <v>0</v>
      </c>
      <c r="Y27" s="9"/>
      <c r="Z27" s="9"/>
      <c r="AA27" s="9"/>
      <c r="AB27" s="9"/>
      <c r="AC27" s="9"/>
      <c r="AD27" s="9"/>
      <c r="AE27" s="9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7">
      <c r="A28" s="128"/>
      <c r="B28" s="11">
        <v>21</v>
      </c>
      <c r="C28" s="108" t="s">
        <v>644</v>
      </c>
      <c r="D28" s="109" t="s">
        <v>3</v>
      </c>
      <c r="E28" s="110" t="s">
        <v>89</v>
      </c>
      <c r="F28" s="111" t="s">
        <v>645</v>
      </c>
      <c r="G28" s="64"/>
      <c r="H28" s="43" t="str">
        <f t="shared" si="1"/>
        <v/>
      </c>
      <c r="I28" s="35"/>
      <c r="J28" s="127"/>
      <c r="K28" s="138"/>
      <c r="L28" s="127"/>
      <c r="M28" s="128"/>
      <c r="N28" s="128"/>
      <c r="O28" s="128"/>
      <c r="P28" s="131"/>
      <c r="Q28" s="9" t="str">
        <f t="shared" si="0"/>
        <v>หญิง</v>
      </c>
      <c r="R28" s="9"/>
      <c r="S28" s="94" t="s">
        <v>17</v>
      </c>
      <c r="T28" s="94">
        <f>SUM(T26:T27)</f>
        <v>0</v>
      </c>
      <c r="U28" s="94" t="e">
        <f>(T28*100)/X28</f>
        <v>#DIV/0!</v>
      </c>
      <c r="V28" s="94">
        <f>SUM(V26:V27)</f>
        <v>0</v>
      </c>
      <c r="W28" s="94" t="e">
        <f>(V28*100)/X28</f>
        <v>#DIV/0!</v>
      </c>
      <c r="X28" s="94">
        <f>T28+V28</f>
        <v>0</v>
      </c>
      <c r="Y28" s="9"/>
      <c r="Z28" s="9"/>
      <c r="AA28" s="9"/>
      <c r="AB28" s="9"/>
      <c r="AC28" s="9"/>
      <c r="AD28" s="9"/>
      <c r="AE28" s="9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7">
      <c r="A29" s="128"/>
      <c r="B29" s="11">
        <v>22</v>
      </c>
      <c r="C29" s="108" t="s">
        <v>646</v>
      </c>
      <c r="D29" s="109" t="s">
        <v>3</v>
      </c>
      <c r="E29" s="110" t="s">
        <v>647</v>
      </c>
      <c r="F29" s="111" t="s">
        <v>4</v>
      </c>
      <c r="G29" s="64"/>
      <c r="H29" s="43" t="str">
        <f t="shared" si="1"/>
        <v/>
      </c>
      <c r="I29" s="35"/>
      <c r="J29" s="127"/>
      <c r="K29" s="35"/>
      <c r="L29" s="127"/>
      <c r="M29" s="128"/>
      <c r="N29" s="128"/>
      <c r="O29" s="128"/>
      <c r="P29" s="131"/>
      <c r="Q29" s="9" t="str">
        <f t="shared" si="0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7">
      <c r="A30" s="128"/>
      <c r="B30" s="11">
        <v>23</v>
      </c>
      <c r="C30" s="108" t="s">
        <v>648</v>
      </c>
      <c r="D30" s="109" t="s">
        <v>3</v>
      </c>
      <c r="E30" s="110" t="s">
        <v>649</v>
      </c>
      <c r="F30" s="111" t="s">
        <v>547</v>
      </c>
      <c r="G30" s="64"/>
      <c r="H30" s="43" t="str">
        <f t="shared" si="1"/>
        <v/>
      </c>
      <c r="I30" s="35"/>
      <c r="J30" s="127"/>
      <c r="K30" s="60" t="str">
        <f>กรอกข้อมูล!C5</f>
        <v>(นางสาวอมรรัตน์  วิจารณ์)</v>
      </c>
      <c r="L30" s="127"/>
      <c r="M30" s="128"/>
      <c r="N30" s="128"/>
      <c r="O30" s="128"/>
      <c r="P30" s="131"/>
      <c r="Q30" s="9" t="str">
        <f t="shared" si="0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7">
      <c r="A31" s="128"/>
      <c r="B31" s="11">
        <v>24</v>
      </c>
      <c r="C31" s="108" t="s">
        <v>650</v>
      </c>
      <c r="D31" s="109" t="s">
        <v>3</v>
      </c>
      <c r="E31" s="110" t="s">
        <v>651</v>
      </c>
      <c r="F31" s="111" t="s">
        <v>652</v>
      </c>
      <c r="G31" s="64"/>
      <c r="H31" s="43" t="str">
        <f t="shared" si="1"/>
        <v/>
      </c>
      <c r="I31" s="35"/>
      <c r="J31" s="127"/>
      <c r="K31" s="35"/>
      <c r="L31" s="127"/>
      <c r="M31" s="128"/>
      <c r="N31" s="128"/>
      <c r="O31" s="128"/>
      <c r="P31" s="131"/>
      <c r="Q31" s="9" t="str">
        <f t="shared" si="0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7">
      <c r="A32" s="128"/>
      <c r="B32" s="11">
        <v>25</v>
      </c>
      <c r="C32" s="108" t="s">
        <v>653</v>
      </c>
      <c r="D32" s="109" t="s">
        <v>3</v>
      </c>
      <c r="E32" s="110" t="s">
        <v>654</v>
      </c>
      <c r="F32" s="111" t="s">
        <v>655</v>
      </c>
      <c r="G32" s="64"/>
      <c r="H32" s="43" t="str">
        <f t="shared" si="1"/>
        <v/>
      </c>
      <c r="I32" s="35"/>
      <c r="J32" s="127"/>
      <c r="K32" s="35"/>
      <c r="L32" s="127"/>
      <c r="M32" s="128"/>
      <c r="N32" s="128"/>
      <c r="O32" s="128"/>
      <c r="P32" s="131"/>
      <c r="Q32" s="9" t="str">
        <f t="shared" si="0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128"/>
      <c r="B33" s="11">
        <v>26</v>
      </c>
      <c r="C33" s="108" t="s">
        <v>656</v>
      </c>
      <c r="D33" s="109" t="s">
        <v>3</v>
      </c>
      <c r="E33" s="110" t="s">
        <v>657</v>
      </c>
      <c r="F33" s="111" t="s">
        <v>658</v>
      </c>
      <c r="G33" s="64"/>
      <c r="H33" s="43" t="str">
        <f t="shared" si="1"/>
        <v/>
      </c>
      <c r="I33" s="35"/>
      <c r="J33" s="127"/>
      <c r="K33" s="35"/>
      <c r="L33" s="127"/>
      <c r="M33" s="128"/>
      <c r="N33" s="128"/>
      <c r="O33" s="128"/>
      <c r="P33" s="131"/>
      <c r="Q33" s="9" t="str">
        <f t="shared" si="0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128"/>
      <c r="B34" s="11">
        <v>27</v>
      </c>
      <c r="C34" s="108" t="s">
        <v>659</v>
      </c>
      <c r="D34" s="109" t="s">
        <v>3</v>
      </c>
      <c r="E34" s="110" t="s">
        <v>660</v>
      </c>
      <c r="F34" s="111" t="s">
        <v>661</v>
      </c>
      <c r="G34" s="64"/>
      <c r="H34" s="43" t="str">
        <f t="shared" si="1"/>
        <v/>
      </c>
      <c r="I34" s="127"/>
      <c r="J34" s="127"/>
      <c r="K34" s="127"/>
      <c r="L34" s="127"/>
      <c r="M34" s="128"/>
      <c r="N34" s="128"/>
      <c r="O34" s="128"/>
      <c r="P34" s="131"/>
      <c r="Q34" s="9" t="str">
        <f t="shared" si="0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128"/>
      <c r="B35" s="11">
        <v>28</v>
      </c>
      <c r="C35" s="108" t="s">
        <v>662</v>
      </c>
      <c r="D35" s="109" t="s">
        <v>3</v>
      </c>
      <c r="E35" s="110" t="s">
        <v>177</v>
      </c>
      <c r="F35" s="111" t="s">
        <v>178</v>
      </c>
      <c r="G35" s="64"/>
      <c r="H35" s="43" t="str">
        <f t="shared" si="1"/>
        <v/>
      </c>
      <c r="I35" s="127"/>
      <c r="J35" s="127"/>
      <c r="K35" s="127"/>
      <c r="L35" s="127"/>
      <c r="M35" s="128"/>
      <c r="N35" s="128"/>
      <c r="O35" s="128"/>
      <c r="P35" s="131"/>
      <c r="Q35" s="9" t="str">
        <f t="shared" si="0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128"/>
      <c r="B36" s="11">
        <v>29</v>
      </c>
      <c r="C36" s="108" t="s">
        <v>663</v>
      </c>
      <c r="D36" s="109" t="s">
        <v>3</v>
      </c>
      <c r="E36" s="110" t="s">
        <v>664</v>
      </c>
      <c r="F36" s="111" t="s">
        <v>90</v>
      </c>
      <c r="G36" s="64"/>
      <c r="H36" s="43" t="str">
        <f t="shared" si="1"/>
        <v/>
      </c>
      <c r="I36" s="127"/>
      <c r="J36" s="127"/>
      <c r="K36" s="127"/>
      <c r="L36" s="127"/>
      <c r="M36" s="128"/>
      <c r="N36" s="128"/>
      <c r="O36" s="128"/>
      <c r="P36" s="131"/>
      <c r="Q36" s="9" t="str">
        <f t="shared" si="0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128"/>
      <c r="B37" s="11">
        <v>30</v>
      </c>
      <c r="C37" s="112" t="s">
        <v>665</v>
      </c>
      <c r="D37" s="109" t="s">
        <v>3</v>
      </c>
      <c r="E37" s="113" t="s">
        <v>666</v>
      </c>
      <c r="F37" s="114" t="s">
        <v>179</v>
      </c>
      <c r="G37" s="64"/>
      <c r="H37" s="43" t="str">
        <f t="shared" si="1"/>
        <v/>
      </c>
      <c r="I37" s="127"/>
      <c r="J37" s="127"/>
      <c r="K37" s="127"/>
      <c r="L37" s="127"/>
      <c r="M37" s="128"/>
      <c r="N37" s="128"/>
      <c r="O37" s="128"/>
      <c r="P37" s="131"/>
      <c r="Q37" s="9" t="str">
        <f t="shared" si="0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128"/>
      <c r="B38" s="11">
        <v>31</v>
      </c>
      <c r="C38" s="108" t="s">
        <v>667</v>
      </c>
      <c r="D38" s="109" t="s">
        <v>3</v>
      </c>
      <c r="E38" s="110" t="s">
        <v>668</v>
      </c>
      <c r="F38" s="111" t="s">
        <v>669</v>
      </c>
      <c r="G38" s="64"/>
      <c r="H38" s="43" t="str">
        <f t="shared" si="1"/>
        <v/>
      </c>
      <c r="I38" s="128"/>
      <c r="J38" s="128"/>
      <c r="K38" s="128"/>
      <c r="L38" s="128"/>
      <c r="M38" s="128"/>
      <c r="N38" s="128"/>
      <c r="O38" s="128"/>
      <c r="P38" s="131"/>
      <c r="Q38" s="9" t="str">
        <f t="shared" si="0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128"/>
      <c r="B39" s="11">
        <v>32</v>
      </c>
      <c r="C39" s="112" t="s">
        <v>670</v>
      </c>
      <c r="D39" s="109" t="s">
        <v>3</v>
      </c>
      <c r="E39" s="113" t="s">
        <v>671</v>
      </c>
      <c r="F39" s="114" t="s">
        <v>672</v>
      </c>
      <c r="G39" s="64"/>
      <c r="H39" s="43" t="str">
        <f t="shared" si="1"/>
        <v/>
      </c>
      <c r="I39" s="128"/>
      <c r="J39" s="128"/>
      <c r="K39" s="128"/>
      <c r="L39" s="128"/>
      <c r="M39" s="128"/>
      <c r="N39" s="128"/>
      <c r="O39" s="128"/>
      <c r="P39" s="131"/>
      <c r="Q39" s="9" t="str">
        <f t="shared" si="0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128"/>
      <c r="B40" s="11">
        <v>33</v>
      </c>
      <c r="C40" s="108" t="s">
        <v>673</v>
      </c>
      <c r="D40" s="109" t="s">
        <v>3</v>
      </c>
      <c r="E40" s="110" t="s">
        <v>674</v>
      </c>
      <c r="F40" s="111" t="s">
        <v>675</v>
      </c>
      <c r="G40" s="64"/>
      <c r="H40" s="43" t="str">
        <f t="shared" si="1"/>
        <v/>
      </c>
      <c r="I40" s="128"/>
      <c r="J40" s="128"/>
      <c r="K40" s="128"/>
      <c r="L40" s="128"/>
      <c r="M40" s="128"/>
      <c r="N40" s="128"/>
      <c r="O40" s="128"/>
      <c r="P40" s="131"/>
      <c r="Q40" s="9" t="str">
        <f t="shared" si="0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128"/>
      <c r="B41" s="11">
        <v>34</v>
      </c>
      <c r="C41" s="112" t="s">
        <v>676</v>
      </c>
      <c r="D41" s="109" t="s">
        <v>3</v>
      </c>
      <c r="E41" s="113" t="s">
        <v>677</v>
      </c>
      <c r="F41" s="114" t="s">
        <v>536</v>
      </c>
      <c r="G41" s="64"/>
      <c r="H41" s="43" t="str">
        <f t="shared" si="1"/>
        <v/>
      </c>
      <c r="I41" s="128"/>
      <c r="J41" s="128"/>
      <c r="K41" s="128"/>
      <c r="L41" s="128"/>
      <c r="M41" s="128"/>
      <c r="N41" s="128"/>
      <c r="O41" s="128"/>
      <c r="P41" s="131"/>
      <c r="Q41" s="9" t="str">
        <f t="shared" si="0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128"/>
      <c r="B42" s="11">
        <v>35</v>
      </c>
      <c r="C42" s="108" t="s">
        <v>678</v>
      </c>
      <c r="D42" s="109" t="s">
        <v>3</v>
      </c>
      <c r="E42" s="110" t="s">
        <v>679</v>
      </c>
      <c r="F42" s="111" t="s">
        <v>680</v>
      </c>
      <c r="G42" s="64"/>
      <c r="H42" s="43" t="str">
        <f t="shared" si="1"/>
        <v/>
      </c>
      <c r="I42" s="128"/>
      <c r="J42" s="128"/>
      <c r="K42" s="128"/>
      <c r="L42" s="128"/>
      <c r="M42" s="128"/>
      <c r="N42" s="128"/>
      <c r="O42" s="128"/>
      <c r="P42" s="131"/>
      <c r="Q42" s="9" t="str">
        <f t="shared" si="0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128"/>
      <c r="B43" s="11">
        <v>36</v>
      </c>
      <c r="C43" s="112" t="s">
        <v>681</v>
      </c>
      <c r="D43" s="109" t="s">
        <v>3</v>
      </c>
      <c r="E43" s="113" t="s">
        <v>682</v>
      </c>
      <c r="F43" s="114" t="s">
        <v>683</v>
      </c>
      <c r="G43" s="64"/>
      <c r="H43" s="43" t="str">
        <f t="shared" si="1"/>
        <v/>
      </c>
      <c r="I43" s="128"/>
      <c r="J43" s="128"/>
      <c r="K43" s="128"/>
      <c r="L43" s="128"/>
      <c r="M43" s="128"/>
      <c r="N43" s="128"/>
      <c r="O43" s="128"/>
      <c r="P43" s="131"/>
      <c r="Q43" s="9" t="str">
        <f t="shared" si="0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128"/>
      <c r="B44" s="11">
        <v>37</v>
      </c>
      <c r="C44" s="108"/>
      <c r="D44" s="109"/>
      <c r="E44" s="110"/>
      <c r="F44" s="111"/>
      <c r="G44" s="64"/>
      <c r="H44" s="43" t="str">
        <f t="shared" si="1"/>
        <v/>
      </c>
      <c r="I44" s="128"/>
      <c r="J44" s="128"/>
      <c r="K44" s="128"/>
      <c r="L44" s="128"/>
      <c r="M44" s="128"/>
      <c r="N44" s="128"/>
      <c r="O44" s="128"/>
      <c r="P44" s="131"/>
      <c r="Q44" s="9" t="b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128"/>
      <c r="B45" s="11">
        <v>38</v>
      </c>
      <c r="C45" s="112"/>
      <c r="D45" s="109"/>
      <c r="E45" s="113"/>
      <c r="F45" s="114"/>
      <c r="G45" s="64"/>
      <c r="H45" s="43" t="str">
        <f t="shared" si="1"/>
        <v/>
      </c>
      <c r="I45" s="128"/>
      <c r="J45" s="128"/>
      <c r="K45" s="128"/>
      <c r="L45" s="128"/>
      <c r="M45" s="128"/>
      <c r="N45" s="128"/>
      <c r="O45" s="128"/>
      <c r="P45" s="131"/>
      <c r="Q45" s="9" t="b">
        <f t="shared" si="0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128"/>
      <c r="B46" s="11">
        <v>39</v>
      </c>
      <c r="C46" s="112"/>
      <c r="D46" s="109"/>
      <c r="E46" s="113"/>
      <c r="F46" s="114"/>
      <c r="G46" s="64"/>
      <c r="H46" s="43" t="str">
        <f t="shared" si="1"/>
        <v/>
      </c>
      <c r="I46" s="128"/>
      <c r="J46" s="128"/>
      <c r="K46" s="128"/>
      <c r="L46" s="128"/>
      <c r="M46" s="128"/>
      <c r="N46" s="128"/>
      <c r="O46" s="128"/>
      <c r="P46" s="131"/>
      <c r="Q46" s="9" t="b">
        <f t="shared" si="0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128"/>
      <c r="B47" s="11">
        <v>40</v>
      </c>
      <c r="C47" s="112"/>
      <c r="D47" s="109"/>
      <c r="E47" s="113"/>
      <c r="F47" s="114"/>
      <c r="G47" s="64"/>
      <c r="H47" s="43" t="str">
        <f t="shared" si="1"/>
        <v/>
      </c>
      <c r="I47" s="128"/>
      <c r="J47" s="128"/>
      <c r="K47" s="128"/>
      <c r="L47" s="128"/>
      <c r="M47" s="128"/>
      <c r="N47" s="128"/>
      <c r="O47" s="128"/>
      <c r="P47" s="131"/>
      <c r="Q47" s="9" t="b">
        <f t="shared" si="0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128"/>
      <c r="B48" s="11">
        <v>41</v>
      </c>
      <c r="C48" s="112"/>
      <c r="D48" s="109"/>
      <c r="E48" s="113"/>
      <c r="F48" s="114"/>
      <c r="G48" s="64"/>
      <c r="H48" s="43" t="str">
        <f t="shared" si="1"/>
        <v/>
      </c>
      <c r="I48" s="128"/>
      <c r="J48" s="128"/>
      <c r="K48" s="128"/>
      <c r="L48" s="128"/>
      <c r="M48" s="128"/>
      <c r="N48" s="128"/>
      <c r="O48" s="128"/>
      <c r="P48" s="131"/>
      <c r="Q48" s="9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128"/>
      <c r="B49" s="11">
        <v>42</v>
      </c>
      <c r="C49" s="112"/>
      <c r="D49" s="109"/>
      <c r="E49" s="113"/>
      <c r="F49" s="114"/>
      <c r="G49" s="64"/>
      <c r="H49" s="43" t="str">
        <f t="shared" si="1"/>
        <v/>
      </c>
      <c r="I49" s="128"/>
      <c r="J49" s="128"/>
      <c r="K49" s="128"/>
      <c r="L49" s="128"/>
      <c r="M49" s="128"/>
      <c r="N49" s="128"/>
      <c r="O49" s="128"/>
      <c r="P49" s="131"/>
      <c r="Q49" s="9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128"/>
      <c r="B50" s="11">
        <v>43</v>
      </c>
      <c r="C50" s="112"/>
      <c r="D50" s="109"/>
      <c r="E50" s="113"/>
      <c r="F50" s="114"/>
      <c r="G50" s="64"/>
      <c r="H50" s="43" t="str">
        <f t="shared" si="1"/>
        <v/>
      </c>
      <c r="I50" s="128"/>
      <c r="J50" s="128"/>
      <c r="K50" s="128"/>
      <c r="L50" s="128"/>
      <c r="M50" s="128"/>
      <c r="N50" s="128"/>
      <c r="O50" s="128"/>
      <c r="P50" s="131"/>
      <c r="Q50" s="9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128"/>
      <c r="B51" s="11">
        <v>44</v>
      </c>
      <c r="C51" s="112"/>
      <c r="D51" s="109"/>
      <c r="E51" s="113"/>
      <c r="F51" s="114"/>
      <c r="G51" s="64"/>
      <c r="H51" s="43" t="str">
        <f t="shared" si="1"/>
        <v/>
      </c>
      <c r="I51" s="128"/>
      <c r="J51" s="128"/>
      <c r="K51" s="128"/>
      <c r="L51" s="128"/>
      <c r="M51" s="128"/>
      <c r="N51" s="128"/>
      <c r="O51" s="128"/>
      <c r="P51" s="131"/>
      <c r="Q51" s="9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128"/>
      <c r="B52" s="11">
        <v>45</v>
      </c>
      <c r="C52" s="112"/>
      <c r="D52" s="109"/>
      <c r="E52" s="113"/>
      <c r="F52" s="114"/>
      <c r="G52" s="64"/>
      <c r="H52" s="43" t="str">
        <f t="shared" si="1"/>
        <v/>
      </c>
      <c r="I52" s="128"/>
      <c r="J52" s="128"/>
      <c r="K52" s="128"/>
      <c r="L52" s="128"/>
      <c r="M52" s="128"/>
      <c r="N52" s="128"/>
      <c r="O52" s="128"/>
      <c r="P52" s="131"/>
      <c r="Q52" s="9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128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128"/>
      <c r="B67" s="128"/>
      <c r="C67" s="128" t="s">
        <v>12</v>
      </c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128"/>
      <c r="B68" s="128"/>
      <c r="C68" s="128" t="s">
        <v>18</v>
      </c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128"/>
      <c r="B69" s="128"/>
      <c r="C69" s="128" t="s">
        <v>180</v>
      </c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128"/>
      <c r="B70" s="128"/>
      <c r="C70" s="128" t="s">
        <v>181</v>
      </c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128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3"/>
    </row>
    <row r="88" spans="1:42" x14ac:dyDescent="0.25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3"/>
    </row>
    <row r="89" spans="1:42" x14ac:dyDescent="0.25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3"/>
    </row>
    <row r="90" spans="1:42" x14ac:dyDescent="0.25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3"/>
    </row>
    <row r="91" spans="1:42" x14ac:dyDescent="0.25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3"/>
    </row>
    <row r="92" spans="1:42" x14ac:dyDescent="0.25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3"/>
    </row>
    <row r="93" spans="1:42" x14ac:dyDescent="0.25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3"/>
    </row>
    <row r="94" spans="1:42" x14ac:dyDescent="0.25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3"/>
    </row>
    <row r="95" spans="1:42" x14ac:dyDescent="0.25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3"/>
    </row>
    <row r="96" spans="1:42" x14ac:dyDescent="0.25">
      <c r="A96" s="128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3"/>
    </row>
    <row r="97" spans="1:17" x14ac:dyDescent="0.25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3"/>
    </row>
    <row r="98" spans="1:17" x14ac:dyDescent="0.25">
      <c r="A98" s="128"/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3"/>
    </row>
    <row r="99" spans="1:17" x14ac:dyDescent="0.25">
      <c r="A99" s="128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3"/>
    </row>
    <row r="100" spans="1:17" x14ac:dyDescent="0.25">
      <c r="A100" s="128"/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3"/>
    </row>
    <row r="101" spans="1:17" x14ac:dyDescent="0.25">
      <c r="A101" s="128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3"/>
    </row>
    <row r="102" spans="1:17" x14ac:dyDescent="0.25">
      <c r="A102" s="128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3"/>
    </row>
    <row r="103" spans="1:17" x14ac:dyDescent="0.25">
      <c r="A103" s="128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3"/>
    </row>
    <row r="104" spans="1:17" x14ac:dyDescent="0.25">
      <c r="A104" s="128"/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3"/>
    </row>
    <row r="105" spans="1:17" x14ac:dyDescent="0.25">
      <c r="A105" s="128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3"/>
    </row>
    <row r="106" spans="1:17" x14ac:dyDescent="0.25">
      <c r="A106" s="128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3"/>
    </row>
    <row r="107" spans="1:17" x14ac:dyDescent="0.25">
      <c r="A107" s="128"/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3"/>
    </row>
    <row r="108" spans="1:17" x14ac:dyDescent="0.25">
      <c r="A108" s="128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3"/>
    </row>
    <row r="109" spans="1:17" x14ac:dyDescent="0.25">
      <c r="A109" s="128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3"/>
    </row>
    <row r="110" spans="1:17" x14ac:dyDescent="0.25">
      <c r="A110" s="128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3"/>
    </row>
    <row r="111" spans="1:17" x14ac:dyDescent="0.25">
      <c r="A111" s="128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3"/>
    </row>
    <row r="112" spans="1:17" x14ac:dyDescent="0.25">
      <c r="A112" s="128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3"/>
    </row>
    <row r="113" spans="1:17" x14ac:dyDescent="0.25">
      <c r="A113" s="128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3"/>
    </row>
    <row r="114" spans="1:17" x14ac:dyDescent="0.25">
      <c r="A114" s="128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3"/>
    </row>
    <row r="115" spans="1:1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3"/>
  <sheetViews>
    <sheetView zoomScaleNormal="100" workbookViewId="0">
      <selection activeCell="C18" sqref="C18:M18"/>
    </sheetView>
  </sheetViews>
  <sheetFormatPr defaultRowHeight="13.8" x14ac:dyDescent="0.25"/>
  <cols>
    <col min="1" max="1" width="2" style="3" customWidth="1"/>
    <col min="2" max="2" width="6.69921875" style="3" customWidth="1"/>
    <col min="3" max="3" width="13" style="3" customWidth="1"/>
    <col min="4" max="12" width="5" style="27" customWidth="1"/>
    <col min="13" max="13" width="6.59765625" style="27" customWidth="1"/>
    <col min="14" max="15" width="10.3984375" style="3" customWidth="1"/>
    <col min="16" max="17" width="9" style="3"/>
    <col min="18" max="21" width="5.59765625" style="3" customWidth="1"/>
    <col min="22" max="22" width="7.3984375" style="3" customWidth="1"/>
    <col min="23" max="23" width="5.59765625" style="3" customWidth="1"/>
    <col min="24" max="28" width="4.59765625" style="3" customWidth="1"/>
    <col min="29" max="29" width="4.8984375" style="3" customWidth="1"/>
    <col min="30" max="35" width="4.59765625" style="3" customWidth="1"/>
    <col min="36" max="40" width="5.59765625" style="3" customWidth="1"/>
    <col min="41" max="258" width="9" style="3"/>
    <col min="259" max="259" width="2" style="3" customWidth="1"/>
    <col min="260" max="260" width="6.69921875" style="3" customWidth="1"/>
    <col min="261" max="261" width="11.69921875" style="3" customWidth="1"/>
    <col min="262" max="271" width="5" style="3" customWidth="1"/>
    <col min="272" max="273" width="10.3984375" style="3" customWidth="1"/>
    <col min="274" max="276" width="9" style="3"/>
    <col min="277" max="277" width="4.69921875" style="3" customWidth="1"/>
    <col min="278" max="287" width="4.59765625" style="3" customWidth="1"/>
    <col min="288" max="514" width="9" style="3"/>
    <col min="515" max="515" width="2" style="3" customWidth="1"/>
    <col min="516" max="516" width="6.69921875" style="3" customWidth="1"/>
    <col min="517" max="517" width="11.69921875" style="3" customWidth="1"/>
    <col min="518" max="527" width="5" style="3" customWidth="1"/>
    <col min="528" max="529" width="10.3984375" style="3" customWidth="1"/>
    <col min="530" max="532" width="9" style="3"/>
    <col min="533" max="533" width="4.69921875" style="3" customWidth="1"/>
    <col min="534" max="543" width="4.59765625" style="3" customWidth="1"/>
    <col min="544" max="770" width="9" style="3"/>
    <col min="771" max="771" width="2" style="3" customWidth="1"/>
    <col min="772" max="772" width="6.69921875" style="3" customWidth="1"/>
    <col min="773" max="773" width="11.69921875" style="3" customWidth="1"/>
    <col min="774" max="783" width="5" style="3" customWidth="1"/>
    <col min="784" max="785" width="10.3984375" style="3" customWidth="1"/>
    <col min="786" max="788" width="9" style="3"/>
    <col min="789" max="789" width="4.69921875" style="3" customWidth="1"/>
    <col min="790" max="799" width="4.59765625" style="3" customWidth="1"/>
    <col min="800" max="1026" width="9" style="3"/>
    <col min="1027" max="1027" width="2" style="3" customWidth="1"/>
    <col min="1028" max="1028" width="6.69921875" style="3" customWidth="1"/>
    <col min="1029" max="1029" width="11.69921875" style="3" customWidth="1"/>
    <col min="1030" max="1039" width="5" style="3" customWidth="1"/>
    <col min="1040" max="1041" width="10.3984375" style="3" customWidth="1"/>
    <col min="1042" max="1044" width="9" style="3"/>
    <col min="1045" max="1045" width="4.69921875" style="3" customWidth="1"/>
    <col min="1046" max="1055" width="4.59765625" style="3" customWidth="1"/>
    <col min="1056" max="1282" width="9" style="3"/>
    <col min="1283" max="1283" width="2" style="3" customWidth="1"/>
    <col min="1284" max="1284" width="6.69921875" style="3" customWidth="1"/>
    <col min="1285" max="1285" width="11.69921875" style="3" customWidth="1"/>
    <col min="1286" max="1295" width="5" style="3" customWidth="1"/>
    <col min="1296" max="1297" width="10.3984375" style="3" customWidth="1"/>
    <col min="1298" max="1300" width="9" style="3"/>
    <col min="1301" max="1301" width="4.69921875" style="3" customWidth="1"/>
    <col min="1302" max="1311" width="4.59765625" style="3" customWidth="1"/>
    <col min="1312" max="1538" width="9" style="3"/>
    <col min="1539" max="1539" width="2" style="3" customWidth="1"/>
    <col min="1540" max="1540" width="6.69921875" style="3" customWidth="1"/>
    <col min="1541" max="1541" width="11.69921875" style="3" customWidth="1"/>
    <col min="1542" max="1551" width="5" style="3" customWidth="1"/>
    <col min="1552" max="1553" width="10.3984375" style="3" customWidth="1"/>
    <col min="1554" max="1556" width="9" style="3"/>
    <col min="1557" max="1557" width="4.69921875" style="3" customWidth="1"/>
    <col min="1558" max="1567" width="4.59765625" style="3" customWidth="1"/>
    <col min="1568" max="1794" width="9" style="3"/>
    <col min="1795" max="1795" width="2" style="3" customWidth="1"/>
    <col min="1796" max="1796" width="6.69921875" style="3" customWidth="1"/>
    <col min="1797" max="1797" width="11.69921875" style="3" customWidth="1"/>
    <col min="1798" max="1807" width="5" style="3" customWidth="1"/>
    <col min="1808" max="1809" width="10.3984375" style="3" customWidth="1"/>
    <col min="1810" max="1812" width="9" style="3"/>
    <col min="1813" max="1813" width="4.69921875" style="3" customWidth="1"/>
    <col min="1814" max="1823" width="4.59765625" style="3" customWidth="1"/>
    <col min="1824" max="2050" width="9" style="3"/>
    <col min="2051" max="2051" width="2" style="3" customWidth="1"/>
    <col min="2052" max="2052" width="6.69921875" style="3" customWidth="1"/>
    <col min="2053" max="2053" width="11.69921875" style="3" customWidth="1"/>
    <col min="2054" max="2063" width="5" style="3" customWidth="1"/>
    <col min="2064" max="2065" width="10.3984375" style="3" customWidth="1"/>
    <col min="2066" max="2068" width="9" style="3"/>
    <col min="2069" max="2069" width="4.69921875" style="3" customWidth="1"/>
    <col min="2070" max="2079" width="4.59765625" style="3" customWidth="1"/>
    <col min="2080" max="2306" width="9" style="3"/>
    <col min="2307" max="2307" width="2" style="3" customWidth="1"/>
    <col min="2308" max="2308" width="6.69921875" style="3" customWidth="1"/>
    <col min="2309" max="2309" width="11.69921875" style="3" customWidth="1"/>
    <col min="2310" max="2319" width="5" style="3" customWidth="1"/>
    <col min="2320" max="2321" width="10.3984375" style="3" customWidth="1"/>
    <col min="2322" max="2324" width="9" style="3"/>
    <col min="2325" max="2325" width="4.69921875" style="3" customWidth="1"/>
    <col min="2326" max="2335" width="4.59765625" style="3" customWidth="1"/>
    <col min="2336" max="2562" width="9" style="3"/>
    <col min="2563" max="2563" width="2" style="3" customWidth="1"/>
    <col min="2564" max="2564" width="6.69921875" style="3" customWidth="1"/>
    <col min="2565" max="2565" width="11.69921875" style="3" customWidth="1"/>
    <col min="2566" max="2575" width="5" style="3" customWidth="1"/>
    <col min="2576" max="2577" width="10.3984375" style="3" customWidth="1"/>
    <col min="2578" max="2580" width="9" style="3"/>
    <col min="2581" max="2581" width="4.69921875" style="3" customWidth="1"/>
    <col min="2582" max="2591" width="4.59765625" style="3" customWidth="1"/>
    <col min="2592" max="2818" width="9" style="3"/>
    <col min="2819" max="2819" width="2" style="3" customWidth="1"/>
    <col min="2820" max="2820" width="6.69921875" style="3" customWidth="1"/>
    <col min="2821" max="2821" width="11.69921875" style="3" customWidth="1"/>
    <col min="2822" max="2831" width="5" style="3" customWidth="1"/>
    <col min="2832" max="2833" width="10.3984375" style="3" customWidth="1"/>
    <col min="2834" max="2836" width="9" style="3"/>
    <col min="2837" max="2837" width="4.69921875" style="3" customWidth="1"/>
    <col min="2838" max="2847" width="4.59765625" style="3" customWidth="1"/>
    <col min="2848" max="3074" width="9" style="3"/>
    <col min="3075" max="3075" width="2" style="3" customWidth="1"/>
    <col min="3076" max="3076" width="6.69921875" style="3" customWidth="1"/>
    <col min="3077" max="3077" width="11.69921875" style="3" customWidth="1"/>
    <col min="3078" max="3087" width="5" style="3" customWidth="1"/>
    <col min="3088" max="3089" width="10.3984375" style="3" customWidth="1"/>
    <col min="3090" max="3092" width="9" style="3"/>
    <col min="3093" max="3093" width="4.69921875" style="3" customWidth="1"/>
    <col min="3094" max="3103" width="4.59765625" style="3" customWidth="1"/>
    <col min="3104" max="3330" width="9" style="3"/>
    <col min="3331" max="3331" width="2" style="3" customWidth="1"/>
    <col min="3332" max="3332" width="6.69921875" style="3" customWidth="1"/>
    <col min="3333" max="3333" width="11.69921875" style="3" customWidth="1"/>
    <col min="3334" max="3343" width="5" style="3" customWidth="1"/>
    <col min="3344" max="3345" width="10.3984375" style="3" customWidth="1"/>
    <col min="3346" max="3348" width="9" style="3"/>
    <col min="3349" max="3349" width="4.69921875" style="3" customWidth="1"/>
    <col min="3350" max="3359" width="4.59765625" style="3" customWidth="1"/>
    <col min="3360" max="3586" width="9" style="3"/>
    <col min="3587" max="3587" width="2" style="3" customWidth="1"/>
    <col min="3588" max="3588" width="6.69921875" style="3" customWidth="1"/>
    <col min="3589" max="3589" width="11.69921875" style="3" customWidth="1"/>
    <col min="3590" max="3599" width="5" style="3" customWidth="1"/>
    <col min="3600" max="3601" width="10.3984375" style="3" customWidth="1"/>
    <col min="3602" max="3604" width="9" style="3"/>
    <col min="3605" max="3605" width="4.69921875" style="3" customWidth="1"/>
    <col min="3606" max="3615" width="4.59765625" style="3" customWidth="1"/>
    <col min="3616" max="3842" width="9" style="3"/>
    <col min="3843" max="3843" width="2" style="3" customWidth="1"/>
    <col min="3844" max="3844" width="6.69921875" style="3" customWidth="1"/>
    <col min="3845" max="3845" width="11.69921875" style="3" customWidth="1"/>
    <col min="3846" max="3855" width="5" style="3" customWidth="1"/>
    <col min="3856" max="3857" width="10.3984375" style="3" customWidth="1"/>
    <col min="3858" max="3860" width="9" style="3"/>
    <col min="3861" max="3861" width="4.69921875" style="3" customWidth="1"/>
    <col min="3862" max="3871" width="4.59765625" style="3" customWidth="1"/>
    <col min="3872" max="4098" width="9" style="3"/>
    <col min="4099" max="4099" width="2" style="3" customWidth="1"/>
    <col min="4100" max="4100" width="6.69921875" style="3" customWidth="1"/>
    <col min="4101" max="4101" width="11.69921875" style="3" customWidth="1"/>
    <col min="4102" max="4111" width="5" style="3" customWidth="1"/>
    <col min="4112" max="4113" width="10.3984375" style="3" customWidth="1"/>
    <col min="4114" max="4116" width="9" style="3"/>
    <col min="4117" max="4117" width="4.69921875" style="3" customWidth="1"/>
    <col min="4118" max="4127" width="4.59765625" style="3" customWidth="1"/>
    <col min="4128" max="4354" width="9" style="3"/>
    <col min="4355" max="4355" width="2" style="3" customWidth="1"/>
    <col min="4356" max="4356" width="6.69921875" style="3" customWidth="1"/>
    <col min="4357" max="4357" width="11.69921875" style="3" customWidth="1"/>
    <col min="4358" max="4367" width="5" style="3" customWidth="1"/>
    <col min="4368" max="4369" width="10.3984375" style="3" customWidth="1"/>
    <col min="4370" max="4372" width="9" style="3"/>
    <col min="4373" max="4373" width="4.69921875" style="3" customWidth="1"/>
    <col min="4374" max="4383" width="4.59765625" style="3" customWidth="1"/>
    <col min="4384" max="4610" width="9" style="3"/>
    <col min="4611" max="4611" width="2" style="3" customWidth="1"/>
    <col min="4612" max="4612" width="6.69921875" style="3" customWidth="1"/>
    <col min="4613" max="4613" width="11.69921875" style="3" customWidth="1"/>
    <col min="4614" max="4623" width="5" style="3" customWidth="1"/>
    <col min="4624" max="4625" width="10.3984375" style="3" customWidth="1"/>
    <col min="4626" max="4628" width="9" style="3"/>
    <col min="4629" max="4629" width="4.69921875" style="3" customWidth="1"/>
    <col min="4630" max="4639" width="4.59765625" style="3" customWidth="1"/>
    <col min="4640" max="4866" width="9" style="3"/>
    <col min="4867" max="4867" width="2" style="3" customWidth="1"/>
    <col min="4868" max="4868" width="6.69921875" style="3" customWidth="1"/>
    <col min="4869" max="4869" width="11.69921875" style="3" customWidth="1"/>
    <col min="4870" max="4879" width="5" style="3" customWidth="1"/>
    <col min="4880" max="4881" width="10.3984375" style="3" customWidth="1"/>
    <col min="4882" max="4884" width="9" style="3"/>
    <col min="4885" max="4885" width="4.69921875" style="3" customWidth="1"/>
    <col min="4886" max="4895" width="4.59765625" style="3" customWidth="1"/>
    <col min="4896" max="5122" width="9" style="3"/>
    <col min="5123" max="5123" width="2" style="3" customWidth="1"/>
    <col min="5124" max="5124" width="6.69921875" style="3" customWidth="1"/>
    <col min="5125" max="5125" width="11.69921875" style="3" customWidth="1"/>
    <col min="5126" max="5135" width="5" style="3" customWidth="1"/>
    <col min="5136" max="5137" width="10.3984375" style="3" customWidth="1"/>
    <col min="5138" max="5140" width="9" style="3"/>
    <col min="5141" max="5141" width="4.69921875" style="3" customWidth="1"/>
    <col min="5142" max="5151" width="4.59765625" style="3" customWidth="1"/>
    <col min="5152" max="5378" width="9" style="3"/>
    <col min="5379" max="5379" width="2" style="3" customWidth="1"/>
    <col min="5380" max="5380" width="6.69921875" style="3" customWidth="1"/>
    <col min="5381" max="5381" width="11.69921875" style="3" customWidth="1"/>
    <col min="5382" max="5391" width="5" style="3" customWidth="1"/>
    <col min="5392" max="5393" width="10.3984375" style="3" customWidth="1"/>
    <col min="5394" max="5396" width="9" style="3"/>
    <col min="5397" max="5397" width="4.69921875" style="3" customWidth="1"/>
    <col min="5398" max="5407" width="4.59765625" style="3" customWidth="1"/>
    <col min="5408" max="5634" width="9" style="3"/>
    <col min="5635" max="5635" width="2" style="3" customWidth="1"/>
    <col min="5636" max="5636" width="6.69921875" style="3" customWidth="1"/>
    <col min="5637" max="5637" width="11.69921875" style="3" customWidth="1"/>
    <col min="5638" max="5647" width="5" style="3" customWidth="1"/>
    <col min="5648" max="5649" width="10.3984375" style="3" customWidth="1"/>
    <col min="5650" max="5652" width="9" style="3"/>
    <col min="5653" max="5653" width="4.69921875" style="3" customWidth="1"/>
    <col min="5654" max="5663" width="4.59765625" style="3" customWidth="1"/>
    <col min="5664" max="5890" width="9" style="3"/>
    <col min="5891" max="5891" width="2" style="3" customWidth="1"/>
    <col min="5892" max="5892" width="6.69921875" style="3" customWidth="1"/>
    <col min="5893" max="5893" width="11.69921875" style="3" customWidth="1"/>
    <col min="5894" max="5903" width="5" style="3" customWidth="1"/>
    <col min="5904" max="5905" width="10.3984375" style="3" customWidth="1"/>
    <col min="5906" max="5908" width="9" style="3"/>
    <col min="5909" max="5909" width="4.69921875" style="3" customWidth="1"/>
    <col min="5910" max="5919" width="4.59765625" style="3" customWidth="1"/>
    <col min="5920" max="6146" width="9" style="3"/>
    <col min="6147" max="6147" width="2" style="3" customWidth="1"/>
    <col min="6148" max="6148" width="6.69921875" style="3" customWidth="1"/>
    <col min="6149" max="6149" width="11.69921875" style="3" customWidth="1"/>
    <col min="6150" max="6159" width="5" style="3" customWidth="1"/>
    <col min="6160" max="6161" width="10.3984375" style="3" customWidth="1"/>
    <col min="6162" max="6164" width="9" style="3"/>
    <col min="6165" max="6165" width="4.69921875" style="3" customWidth="1"/>
    <col min="6166" max="6175" width="4.59765625" style="3" customWidth="1"/>
    <col min="6176" max="6402" width="9" style="3"/>
    <col min="6403" max="6403" width="2" style="3" customWidth="1"/>
    <col min="6404" max="6404" width="6.69921875" style="3" customWidth="1"/>
    <col min="6405" max="6405" width="11.69921875" style="3" customWidth="1"/>
    <col min="6406" max="6415" width="5" style="3" customWidth="1"/>
    <col min="6416" max="6417" width="10.3984375" style="3" customWidth="1"/>
    <col min="6418" max="6420" width="9" style="3"/>
    <col min="6421" max="6421" width="4.69921875" style="3" customWidth="1"/>
    <col min="6422" max="6431" width="4.59765625" style="3" customWidth="1"/>
    <col min="6432" max="6658" width="9" style="3"/>
    <col min="6659" max="6659" width="2" style="3" customWidth="1"/>
    <col min="6660" max="6660" width="6.69921875" style="3" customWidth="1"/>
    <col min="6661" max="6661" width="11.69921875" style="3" customWidth="1"/>
    <col min="6662" max="6671" width="5" style="3" customWidth="1"/>
    <col min="6672" max="6673" width="10.3984375" style="3" customWidth="1"/>
    <col min="6674" max="6676" width="9" style="3"/>
    <col min="6677" max="6677" width="4.69921875" style="3" customWidth="1"/>
    <col min="6678" max="6687" width="4.59765625" style="3" customWidth="1"/>
    <col min="6688" max="6914" width="9" style="3"/>
    <col min="6915" max="6915" width="2" style="3" customWidth="1"/>
    <col min="6916" max="6916" width="6.69921875" style="3" customWidth="1"/>
    <col min="6917" max="6917" width="11.69921875" style="3" customWidth="1"/>
    <col min="6918" max="6927" width="5" style="3" customWidth="1"/>
    <col min="6928" max="6929" width="10.3984375" style="3" customWidth="1"/>
    <col min="6930" max="6932" width="9" style="3"/>
    <col min="6933" max="6933" width="4.69921875" style="3" customWidth="1"/>
    <col min="6934" max="6943" width="4.59765625" style="3" customWidth="1"/>
    <col min="6944" max="7170" width="9" style="3"/>
    <col min="7171" max="7171" width="2" style="3" customWidth="1"/>
    <col min="7172" max="7172" width="6.69921875" style="3" customWidth="1"/>
    <col min="7173" max="7173" width="11.69921875" style="3" customWidth="1"/>
    <col min="7174" max="7183" width="5" style="3" customWidth="1"/>
    <col min="7184" max="7185" width="10.3984375" style="3" customWidth="1"/>
    <col min="7186" max="7188" width="9" style="3"/>
    <col min="7189" max="7189" width="4.69921875" style="3" customWidth="1"/>
    <col min="7190" max="7199" width="4.59765625" style="3" customWidth="1"/>
    <col min="7200" max="7426" width="9" style="3"/>
    <col min="7427" max="7427" width="2" style="3" customWidth="1"/>
    <col min="7428" max="7428" width="6.69921875" style="3" customWidth="1"/>
    <col min="7429" max="7429" width="11.69921875" style="3" customWidth="1"/>
    <col min="7430" max="7439" width="5" style="3" customWidth="1"/>
    <col min="7440" max="7441" width="10.3984375" style="3" customWidth="1"/>
    <col min="7442" max="7444" width="9" style="3"/>
    <col min="7445" max="7445" width="4.69921875" style="3" customWidth="1"/>
    <col min="7446" max="7455" width="4.59765625" style="3" customWidth="1"/>
    <col min="7456" max="7682" width="9" style="3"/>
    <col min="7683" max="7683" width="2" style="3" customWidth="1"/>
    <col min="7684" max="7684" width="6.69921875" style="3" customWidth="1"/>
    <col min="7685" max="7685" width="11.69921875" style="3" customWidth="1"/>
    <col min="7686" max="7695" width="5" style="3" customWidth="1"/>
    <col min="7696" max="7697" width="10.3984375" style="3" customWidth="1"/>
    <col min="7698" max="7700" width="9" style="3"/>
    <col min="7701" max="7701" width="4.69921875" style="3" customWidth="1"/>
    <col min="7702" max="7711" width="4.59765625" style="3" customWidth="1"/>
    <col min="7712" max="7938" width="9" style="3"/>
    <col min="7939" max="7939" width="2" style="3" customWidth="1"/>
    <col min="7940" max="7940" width="6.69921875" style="3" customWidth="1"/>
    <col min="7941" max="7941" width="11.69921875" style="3" customWidth="1"/>
    <col min="7942" max="7951" width="5" style="3" customWidth="1"/>
    <col min="7952" max="7953" width="10.3984375" style="3" customWidth="1"/>
    <col min="7954" max="7956" width="9" style="3"/>
    <col min="7957" max="7957" width="4.69921875" style="3" customWidth="1"/>
    <col min="7958" max="7967" width="4.59765625" style="3" customWidth="1"/>
    <col min="7968" max="8194" width="9" style="3"/>
    <col min="8195" max="8195" width="2" style="3" customWidth="1"/>
    <col min="8196" max="8196" width="6.69921875" style="3" customWidth="1"/>
    <col min="8197" max="8197" width="11.69921875" style="3" customWidth="1"/>
    <col min="8198" max="8207" width="5" style="3" customWidth="1"/>
    <col min="8208" max="8209" width="10.3984375" style="3" customWidth="1"/>
    <col min="8210" max="8212" width="9" style="3"/>
    <col min="8213" max="8213" width="4.69921875" style="3" customWidth="1"/>
    <col min="8214" max="8223" width="4.59765625" style="3" customWidth="1"/>
    <col min="8224" max="8450" width="9" style="3"/>
    <col min="8451" max="8451" width="2" style="3" customWidth="1"/>
    <col min="8452" max="8452" width="6.69921875" style="3" customWidth="1"/>
    <col min="8453" max="8453" width="11.69921875" style="3" customWidth="1"/>
    <col min="8454" max="8463" width="5" style="3" customWidth="1"/>
    <col min="8464" max="8465" width="10.3984375" style="3" customWidth="1"/>
    <col min="8466" max="8468" width="9" style="3"/>
    <col min="8469" max="8469" width="4.69921875" style="3" customWidth="1"/>
    <col min="8470" max="8479" width="4.59765625" style="3" customWidth="1"/>
    <col min="8480" max="8706" width="9" style="3"/>
    <col min="8707" max="8707" width="2" style="3" customWidth="1"/>
    <col min="8708" max="8708" width="6.69921875" style="3" customWidth="1"/>
    <col min="8709" max="8709" width="11.69921875" style="3" customWidth="1"/>
    <col min="8710" max="8719" width="5" style="3" customWidth="1"/>
    <col min="8720" max="8721" width="10.3984375" style="3" customWidth="1"/>
    <col min="8722" max="8724" width="9" style="3"/>
    <col min="8725" max="8725" width="4.69921875" style="3" customWidth="1"/>
    <col min="8726" max="8735" width="4.59765625" style="3" customWidth="1"/>
    <col min="8736" max="8962" width="9" style="3"/>
    <col min="8963" max="8963" width="2" style="3" customWidth="1"/>
    <col min="8964" max="8964" width="6.69921875" style="3" customWidth="1"/>
    <col min="8965" max="8965" width="11.69921875" style="3" customWidth="1"/>
    <col min="8966" max="8975" width="5" style="3" customWidth="1"/>
    <col min="8976" max="8977" width="10.3984375" style="3" customWidth="1"/>
    <col min="8978" max="8980" width="9" style="3"/>
    <col min="8981" max="8981" width="4.69921875" style="3" customWidth="1"/>
    <col min="8982" max="8991" width="4.59765625" style="3" customWidth="1"/>
    <col min="8992" max="9218" width="9" style="3"/>
    <col min="9219" max="9219" width="2" style="3" customWidth="1"/>
    <col min="9220" max="9220" width="6.69921875" style="3" customWidth="1"/>
    <col min="9221" max="9221" width="11.69921875" style="3" customWidth="1"/>
    <col min="9222" max="9231" width="5" style="3" customWidth="1"/>
    <col min="9232" max="9233" width="10.3984375" style="3" customWidth="1"/>
    <col min="9234" max="9236" width="9" style="3"/>
    <col min="9237" max="9237" width="4.69921875" style="3" customWidth="1"/>
    <col min="9238" max="9247" width="4.59765625" style="3" customWidth="1"/>
    <col min="9248" max="9474" width="9" style="3"/>
    <col min="9475" max="9475" width="2" style="3" customWidth="1"/>
    <col min="9476" max="9476" width="6.69921875" style="3" customWidth="1"/>
    <col min="9477" max="9477" width="11.69921875" style="3" customWidth="1"/>
    <col min="9478" max="9487" width="5" style="3" customWidth="1"/>
    <col min="9488" max="9489" width="10.3984375" style="3" customWidth="1"/>
    <col min="9490" max="9492" width="9" style="3"/>
    <col min="9493" max="9493" width="4.69921875" style="3" customWidth="1"/>
    <col min="9494" max="9503" width="4.59765625" style="3" customWidth="1"/>
    <col min="9504" max="9730" width="9" style="3"/>
    <col min="9731" max="9731" width="2" style="3" customWidth="1"/>
    <col min="9732" max="9732" width="6.69921875" style="3" customWidth="1"/>
    <col min="9733" max="9733" width="11.69921875" style="3" customWidth="1"/>
    <col min="9734" max="9743" width="5" style="3" customWidth="1"/>
    <col min="9744" max="9745" width="10.3984375" style="3" customWidth="1"/>
    <col min="9746" max="9748" width="9" style="3"/>
    <col min="9749" max="9749" width="4.69921875" style="3" customWidth="1"/>
    <col min="9750" max="9759" width="4.59765625" style="3" customWidth="1"/>
    <col min="9760" max="9986" width="9" style="3"/>
    <col min="9987" max="9987" width="2" style="3" customWidth="1"/>
    <col min="9988" max="9988" width="6.69921875" style="3" customWidth="1"/>
    <col min="9989" max="9989" width="11.69921875" style="3" customWidth="1"/>
    <col min="9990" max="9999" width="5" style="3" customWidth="1"/>
    <col min="10000" max="10001" width="10.3984375" style="3" customWidth="1"/>
    <col min="10002" max="10004" width="9" style="3"/>
    <col min="10005" max="10005" width="4.69921875" style="3" customWidth="1"/>
    <col min="10006" max="10015" width="4.59765625" style="3" customWidth="1"/>
    <col min="10016" max="10242" width="9" style="3"/>
    <col min="10243" max="10243" width="2" style="3" customWidth="1"/>
    <col min="10244" max="10244" width="6.69921875" style="3" customWidth="1"/>
    <col min="10245" max="10245" width="11.69921875" style="3" customWidth="1"/>
    <col min="10246" max="10255" width="5" style="3" customWidth="1"/>
    <col min="10256" max="10257" width="10.3984375" style="3" customWidth="1"/>
    <col min="10258" max="10260" width="9" style="3"/>
    <col min="10261" max="10261" width="4.69921875" style="3" customWidth="1"/>
    <col min="10262" max="10271" width="4.59765625" style="3" customWidth="1"/>
    <col min="10272" max="10498" width="9" style="3"/>
    <col min="10499" max="10499" width="2" style="3" customWidth="1"/>
    <col min="10500" max="10500" width="6.69921875" style="3" customWidth="1"/>
    <col min="10501" max="10501" width="11.69921875" style="3" customWidth="1"/>
    <col min="10502" max="10511" width="5" style="3" customWidth="1"/>
    <col min="10512" max="10513" width="10.3984375" style="3" customWidth="1"/>
    <col min="10514" max="10516" width="9" style="3"/>
    <col min="10517" max="10517" width="4.69921875" style="3" customWidth="1"/>
    <col min="10518" max="10527" width="4.59765625" style="3" customWidth="1"/>
    <col min="10528" max="10754" width="9" style="3"/>
    <col min="10755" max="10755" width="2" style="3" customWidth="1"/>
    <col min="10756" max="10756" width="6.69921875" style="3" customWidth="1"/>
    <col min="10757" max="10757" width="11.69921875" style="3" customWidth="1"/>
    <col min="10758" max="10767" width="5" style="3" customWidth="1"/>
    <col min="10768" max="10769" width="10.3984375" style="3" customWidth="1"/>
    <col min="10770" max="10772" width="9" style="3"/>
    <col min="10773" max="10773" width="4.69921875" style="3" customWidth="1"/>
    <col min="10774" max="10783" width="4.59765625" style="3" customWidth="1"/>
    <col min="10784" max="11010" width="9" style="3"/>
    <col min="11011" max="11011" width="2" style="3" customWidth="1"/>
    <col min="11012" max="11012" width="6.69921875" style="3" customWidth="1"/>
    <col min="11013" max="11013" width="11.69921875" style="3" customWidth="1"/>
    <col min="11014" max="11023" width="5" style="3" customWidth="1"/>
    <col min="11024" max="11025" width="10.3984375" style="3" customWidth="1"/>
    <col min="11026" max="11028" width="9" style="3"/>
    <col min="11029" max="11029" width="4.69921875" style="3" customWidth="1"/>
    <col min="11030" max="11039" width="4.59765625" style="3" customWidth="1"/>
    <col min="11040" max="11266" width="9" style="3"/>
    <col min="11267" max="11267" width="2" style="3" customWidth="1"/>
    <col min="11268" max="11268" width="6.69921875" style="3" customWidth="1"/>
    <col min="11269" max="11269" width="11.69921875" style="3" customWidth="1"/>
    <col min="11270" max="11279" width="5" style="3" customWidth="1"/>
    <col min="11280" max="11281" width="10.3984375" style="3" customWidth="1"/>
    <col min="11282" max="11284" width="9" style="3"/>
    <col min="11285" max="11285" width="4.69921875" style="3" customWidth="1"/>
    <col min="11286" max="11295" width="4.59765625" style="3" customWidth="1"/>
    <col min="11296" max="11522" width="9" style="3"/>
    <col min="11523" max="11523" width="2" style="3" customWidth="1"/>
    <col min="11524" max="11524" width="6.69921875" style="3" customWidth="1"/>
    <col min="11525" max="11525" width="11.69921875" style="3" customWidth="1"/>
    <col min="11526" max="11535" width="5" style="3" customWidth="1"/>
    <col min="11536" max="11537" width="10.3984375" style="3" customWidth="1"/>
    <col min="11538" max="11540" width="9" style="3"/>
    <col min="11541" max="11541" width="4.69921875" style="3" customWidth="1"/>
    <col min="11542" max="11551" width="4.59765625" style="3" customWidth="1"/>
    <col min="11552" max="11778" width="9" style="3"/>
    <col min="11779" max="11779" width="2" style="3" customWidth="1"/>
    <col min="11780" max="11780" width="6.69921875" style="3" customWidth="1"/>
    <col min="11781" max="11781" width="11.69921875" style="3" customWidth="1"/>
    <col min="11782" max="11791" width="5" style="3" customWidth="1"/>
    <col min="11792" max="11793" width="10.3984375" style="3" customWidth="1"/>
    <col min="11794" max="11796" width="9" style="3"/>
    <col min="11797" max="11797" width="4.69921875" style="3" customWidth="1"/>
    <col min="11798" max="11807" width="4.59765625" style="3" customWidth="1"/>
    <col min="11808" max="12034" width="9" style="3"/>
    <col min="12035" max="12035" width="2" style="3" customWidth="1"/>
    <col min="12036" max="12036" width="6.69921875" style="3" customWidth="1"/>
    <col min="12037" max="12037" width="11.69921875" style="3" customWidth="1"/>
    <col min="12038" max="12047" width="5" style="3" customWidth="1"/>
    <col min="12048" max="12049" width="10.3984375" style="3" customWidth="1"/>
    <col min="12050" max="12052" width="9" style="3"/>
    <col min="12053" max="12053" width="4.69921875" style="3" customWidth="1"/>
    <col min="12054" max="12063" width="4.59765625" style="3" customWidth="1"/>
    <col min="12064" max="12290" width="9" style="3"/>
    <col min="12291" max="12291" width="2" style="3" customWidth="1"/>
    <col min="12292" max="12292" width="6.69921875" style="3" customWidth="1"/>
    <col min="12293" max="12293" width="11.69921875" style="3" customWidth="1"/>
    <col min="12294" max="12303" width="5" style="3" customWidth="1"/>
    <col min="12304" max="12305" width="10.3984375" style="3" customWidth="1"/>
    <col min="12306" max="12308" width="9" style="3"/>
    <col min="12309" max="12309" width="4.69921875" style="3" customWidth="1"/>
    <col min="12310" max="12319" width="4.59765625" style="3" customWidth="1"/>
    <col min="12320" max="12546" width="9" style="3"/>
    <col min="12547" max="12547" width="2" style="3" customWidth="1"/>
    <col min="12548" max="12548" width="6.69921875" style="3" customWidth="1"/>
    <col min="12549" max="12549" width="11.69921875" style="3" customWidth="1"/>
    <col min="12550" max="12559" width="5" style="3" customWidth="1"/>
    <col min="12560" max="12561" width="10.3984375" style="3" customWidth="1"/>
    <col min="12562" max="12564" width="9" style="3"/>
    <col min="12565" max="12565" width="4.69921875" style="3" customWidth="1"/>
    <col min="12566" max="12575" width="4.59765625" style="3" customWidth="1"/>
    <col min="12576" max="12802" width="9" style="3"/>
    <col min="12803" max="12803" width="2" style="3" customWidth="1"/>
    <col min="12804" max="12804" width="6.69921875" style="3" customWidth="1"/>
    <col min="12805" max="12805" width="11.69921875" style="3" customWidth="1"/>
    <col min="12806" max="12815" width="5" style="3" customWidth="1"/>
    <col min="12816" max="12817" width="10.3984375" style="3" customWidth="1"/>
    <col min="12818" max="12820" width="9" style="3"/>
    <col min="12821" max="12821" width="4.69921875" style="3" customWidth="1"/>
    <col min="12822" max="12831" width="4.59765625" style="3" customWidth="1"/>
    <col min="12832" max="13058" width="9" style="3"/>
    <col min="13059" max="13059" width="2" style="3" customWidth="1"/>
    <col min="13060" max="13060" width="6.69921875" style="3" customWidth="1"/>
    <col min="13061" max="13061" width="11.69921875" style="3" customWidth="1"/>
    <col min="13062" max="13071" width="5" style="3" customWidth="1"/>
    <col min="13072" max="13073" width="10.3984375" style="3" customWidth="1"/>
    <col min="13074" max="13076" width="9" style="3"/>
    <col min="13077" max="13077" width="4.69921875" style="3" customWidth="1"/>
    <col min="13078" max="13087" width="4.59765625" style="3" customWidth="1"/>
    <col min="13088" max="13314" width="9" style="3"/>
    <col min="13315" max="13315" width="2" style="3" customWidth="1"/>
    <col min="13316" max="13316" width="6.69921875" style="3" customWidth="1"/>
    <col min="13317" max="13317" width="11.69921875" style="3" customWidth="1"/>
    <col min="13318" max="13327" width="5" style="3" customWidth="1"/>
    <col min="13328" max="13329" width="10.3984375" style="3" customWidth="1"/>
    <col min="13330" max="13332" width="9" style="3"/>
    <col min="13333" max="13333" width="4.69921875" style="3" customWidth="1"/>
    <col min="13334" max="13343" width="4.59765625" style="3" customWidth="1"/>
    <col min="13344" max="13570" width="9" style="3"/>
    <col min="13571" max="13571" width="2" style="3" customWidth="1"/>
    <col min="13572" max="13572" width="6.69921875" style="3" customWidth="1"/>
    <col min="13573" max="13573" width="11.69921875" style="3" customWidth="1"/>
    <col min="13574" max="13583" width="5" style="3" customWidth="1"/>
    <col min="13584" max="13585" width="10.3984375" style="3" customWidth="1"/>
    <col min="13586" max="13588" width="9" style="3"/>
    <col min="13589" max="13589" width="4.69921875" style="3" customWidth="1"/>
    <col min="13590" max="13599" width="4.59765625" style="3" customWidth="1"/>
    <col min="13600" max="13826" width="9" style="3"/>
    <col min="13827" max="13827" width="2" style="3" customWidth="1"/>
    <col min="13828" max="13828" width="6.69921875" style="3" customWidth="1"/>
    <col min="13829" max="13829" width="11.69921875" style="3" customWidth="1"/>
    <col min="13830" max="13839" width="5" style="3" customWidth="1"/>
    <col min="13840" max="13841" width="10.3984375" style="3" customWidth="1"/>
    <col min="13842" max="13844" width="9" style="3"/>
    <col min="13845" max="13845" width="4.69921875" style="3" customWidth="1"/>
    <col min="13846" max="13855" width="4.59765625" style="3" customWidth="1"/>
    <col min="13856" max="14082" width="9" style="3"/>
    <col min="14083" max="14083" width="2" style="3" customWidth="1"/>
    <col min="14084" max="14084" width="6.69921875" style="3" customWidth="1"/>
    <col min="14085" max="14085" width="11.69921875" style="3" customWidth="1"/>
    <col min="14086" max="14095" width="5" style="3" customWidth="1"/>
    <col min="14096" max="14097" width="10.3984375" style="3" customWidth="1"/>
    <col min="14098" max="14100" width="9" style="3"/>
    <col min="14101" max="14101" width="4.69921875" style="3" customWidth="1"/>
    <col min="14102" max="14111" width="4.59765625" style="3" customWidth="1"/>
    <col min="14112" max="14338" width="9" style="3"/>
    <col min="14339" max="14339" width="2" style="3" customWidth="1"/>
    <col min="14340" max="14340" width="6.69921875" style="3" customWidth="1"/>
    <col min="14341" max="14341" width="11.69921875" style="3" customWidth="1"/>
    <col min="14342" max="14351" width="5" style="3" customWidth="1"/>
    <col min="14352" max="14353" width="10.3984375" style="3" customWidth="1"/>
    <col min="14354" max="14356" width="9" style="3"/>
    <col min="14357" max="14357" width="4.69921875" style="3" customWidth="1"/>
    <col min="14358" max="14367" width="4.59765625" style="3" customWidth="1"/>
    <col min="14368" max="14594" width="9" style="3"/>
    <col min="14595" max="14595" width="2" style="3" customWidth="1"/>
    <col min="14596" max="14596" width="6.69921875" style="3" customWidth="1"/>
    <col min="14597" max="14597" width="11.69921875" style="3" customWidth="1"/>
    <col min="14598" max="14607" width="5" style="3" customWidth="1"/>
    <col min="14608" max="14609" width="10.3984375" style="3" customWidth="1"/>
    <col min="14610" max="14612" width="9" style="3"/>
    <col min="14613" max="14613" width="4.69921875" style="3" customWidth="1"/>
    <col min="14614" max="14623" width="4.59765625" style="3" customWidth="1"/>
    <col min="14624" max="14850" width="9" style="3"/>
    <col min="14851" max="14851" width="2" style="3" customWidth="1"/>
    <col min="14852" max="14852" width="6.69921875" style="3" customWidth="1"/>
    <col min="14853" max="14853" width="11.69921875" style="3" customWidth="1"/>
    <col min="14854" max="14863" width="5" style="3" customWidth="1"/>
    <col min="14864" max="14865" width="10.3984375" style="3" customWidth="1"/>
    <col min="14866" max="14868" width="9" style="3"/>
    <col min="14869" max="14869" width="4.69921875" style="3" customWidth="1"/>
    <col min="14870" max="14879" width="4.59765625" style="3" customWidth="1"/>
    <col min="14880" max="15106" width="9" style="3"/>
    <col min="15107" max="15107" width="2" style="3" customWidth="1"/>
    <col min="15108" max="15108" width="6.69921875" style="3" customWidth="1"/>
    <col min="15109" max="15109" width="11.69921875" style="3" customWidth="1"/>
    <col min="15110" max="15119" width="5" style="3" customWidth="1"/>
    <col min="15120" max="15121" width="10.3984375" style="3" customWidth="1"/>
    <col min="15122" max="15124" width="9" style="3"/>
    <col min="15125" max="15125" width="4.69921875" style="3" customWidth="1"/>
    <col min="15126" max="15135" width="4.59765625" style="3" customWidth="1"/>
    <col min="15136" max="15362" width="9" style="3"/>
    <col min="15363" max="15363" width="2" style="3" customWidth="1"/>
    <col min="15364" max="15364" width="6.69921875" style="3" customWidth="1"/>
    <col min="15365" max="15365" width="11.69921875" style="3" customWidth="1"/>
    <col min="15366" max="15375" width="5" style="3" customWidth="1"/>
    <col min="15376" max="15377" width="10.3984375" style="3" customWidth="1"/>
    <col min="15378" max="15380" width="9" style="3"/>
    <col min="15381" max="15381" width="4.69921875" style="3" customWidth="1"/>
    <col min="15382" max="15391" width="4.59765625" style="3" customWidth="1"/>
    <col min="15392" max="15618" width="9" style="3"/>
    <col min="15619" max="15619" width="2" style="3" customWidth="1"/>
    <col min="15620" max="15620" width="6.69921875" style="3" customWidth="1"/>
    <col min="15621" max="15621" width="11.69921875" style="3" customWidth="1"/>
    <col min="15622" max="15631" width="5" style="3" customWidth="1"/>
    <col min="15632" max="15633" width="10.3984375" style="3" customWidth="1"/>
    <col min="15634" max="15636" width="9" style="3"/>
    <col min="15637" max="15637" width="4.69921875" style="3" customWidth="1"/>
    <col min="15638" max="15647" width="4.59765625" style="3" customWidth="1"/>
    <col min="15648" max="15874" width="9" style="3"/>
    <col min="15875" max="15875" width="2" style="3" customWidth="1"/>
    <col min="15876" max="15876" width="6.69921875" style="3" customWidth="1"/>
    <col min="15877" max="15877" width="11.69921875" style="3" customWidth="1"/>
    <col min="15878" max="15887" width="5" style="3" customWidth="1"/>
    <col min="15888" max="15889" width="10.3984375" style="3" customWidth="1"/>
    <col min="15890" max="15892" width="9" style="3"/>
    <col min="15893" max="15893" width="4.69921875" style="3" customWidth="1"/>
    <col min="15894" max="15903" width="4.59765625" style="3" customWidth="1"/>
    <col min="15904" max="16130" width="9" style="3"/>
    <col min="16131" max="16131" width="2" style="3" customWidth="1"/>
    <col min="16132" max="16132" width="6.69921875" style="3" customWidth="1"/>
    <col min="16133" max="16133" width="11.69921875" style="3" customWidth="1"/>
    <col min="16134" max="16143" width="5" style="3" customWidth="1"/>
    <col min="16144" max="16145" width="10.3984375" style="3" customWidth="1"/>
    <col min="16146" max="16148" width="9" style="3"/>
    <col min="16149" max="16149" width="4.69921875" style="3" customWidth="1"/>
    <col min="16150" max="16159" width="4.59765625" style="3" customWidth="1"/>
    <col min="16160" max="16384" width="9" style="3"/>
  </cols>
  <sheetData>
    <row r="1" spans="2:41" ht="27" x14ac:dyDescent="0.75">
      <c r="B1" s="212" t="s">
        <v>25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2:41" ht="20.25" customHeight="1" x14ac:dyDescent="0.7">
      <c r="B2" s="4" t="s">
        <v>66</v>
      </c>
      <c r="C2" s="4" t="str">
        <f>กรอกข้อมูล!C9</f>
        <v>ทดสอบ</v>
      </c>
      <c r="D2" s="5"/>
      <c r="E2" s="5"/>
      <c r="F2" s="5"/>
      <c r="G2" s="5" t="s">
        <v>60</v>
      </c>
      <c r="H2" s="5"/>
      <c r="I2" s="225">
        <f>กรอกข้อมูล!C10</f>
        <v>12345</v>
      </c>
      <c r="J2" s="225"/>
      <c r="K2" s="5"/>
      <c r="L2" s="5"/>
      <c r="M2" s="5"/>
      <c r="N2" s="4"/>
      <c r="O2" s="4"/>
    </row>
    <row r="3" spans="2:41" ht="20.25" customHeight="1" x14ac:dyDescent="0.7">
      <c r="B3" s="6" t="s">
        <v>69</v>
      </c>
      <c r="C3" s="7"/>
      <c r="D3" s="7" t="str">
        <f>กรอกข้อมูล!C4</f>
        <v>สังคมศึกษาศาสนาและวัฒนธรรม</v>
      </c>
      <c r="E3" s="7"/>
      <c r="F3" s="7"/>
      <c r="G3" s="7"/>
      <c r="H3" s="7"/>
      <c r="I3" s="7" t="s">
        <v>67</v>
      </c>
      <c r="J3" s="8">
        <f>กรอกข้อมูล!C6</f>
        <v>3</v>
      </c>
      <c r="K3" s="7" t="s">
        <v>62</v>
      </c>
      <c r="L3" s="7"/>
      <c r="M3" s="5">
        <f>กรอกข้อมูล!C7</f>
        <v>1</v>
      </c>
      <c r="N3" s="7" t="s">
        <v>63</v>
      </c>
      <c r="O3" s="6">
        <f>กรอกข้อมูล!C8</f>
        <v>2564</v>
      </c>
      <c r="R3" s="9"/>
      <c r="S3" s="9" t="s">
        <v>35</v>
      </c>
      <c r="T3" s="9"/>
      <c r="U3" s="9"/>
      <c r="V3" s="10" t="s">
        <v>40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12</v>
      </c>
      <c r="AG3" s="11" t="s">
        <v>18</v>
      </c>
      <c r="AH3" s="11" t="s">
        <v>17</v>
      </c>
      <c r="AI3" s="10"/>
      <c r="AJ3" s="9"/>
      <c r="AK3" s="9"/>
      <c r="AL3" s="9"/>
      <c r="AM3" s="9"/>
      <c r="AN3" s="9"/>
      <c r="AO3" s="9"/>
    </row>
    <row r="4" spans="2:41" ht="20.25" customHeight="1" x14ac:dyDescent="0.7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45">
        <v>1</v>
      </c>
      <c r="W4" s="72" t="s">
        <v>50</v>
      </c>
      <c r="X4" s="10">
        <f>'31'!T9</f>
        <v>0</v>
      </c>
      <c r="Y4" s="10">
        <f>'31'!U9</f>
        <v>0</v>
      </c>
      <c r="Z4" s="10">
        <f>'31'!V9</f>
        <v>0</v>
      </c>
      <c r="AA4" s="10">
        <f>'31'!W9</f>
        <v>0</v>
      </c>
      <c r="AB4" s="10">
        <f>'31'!X9</f>
        <v>0</v>
      </c>
      <c r="AC4" s="10">
        <f>'31'!Y9</f>
        <v>0</v>
      </c>
      <c r="AD4" s="10">
        <f>'31'!Z9</f>
        <v>0</v>
      </c>
      <c r="AE4" s="10">
        <f>'31'!AA9</f>
        <v>0</v>
      </c>
      <c r="AF4" s="10">
        <f>'31'!AB9</f>
        <v>0</v>
      </c>
      <c r="AG4" s="10">
        <f>'31'!AC9</f>
        <v>0</v>
      </c>
      <c r="AH4" s="10">
        <f>SUM(X4:AG4)</f>
        <v>0</v>
      </c>
      <c r="AI4" s="145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7">
      <c r="B5" s="213" t="s">
        <v>26</v>
      </c>
      <c r="C5" s="13" t="s">
        <v>27</v>
      </c>
      <c r="D5" s="214" t="s">
        <v>28</v>
      </c>
      <c r="E5" s="208"/>
      <c r="F5" s="208"/>
      <c r="G5" s="208"/>
      <c r="H5" s="208"/>
      <c r="I5" s="208"/>
      <c r="J5" s="208"/>
      <c r="K5" s="208"/>
      <c r="L5" s="208"/>
      <c r="M5" s="208"/>
      <c r="N5" s="208" t="s">
        <v>29</v>
      </c>
      <c r="O5" s="208" t="s">
        <v>30</v>
      </c>
      <c r="R5" s="9" t="s">
        <v>17</v>
      </c>
      <c r="S5" s="9">
        <f>SUM(D13:K13)</f>
        <v>0</v>
      </c>
      <c r="T5" s="9"/>
      <c r="U5" s="9"/>
      <c r="V5" s="147"/>
      <c r="W5" s="14" t="s">
        <v>51</v>
      </c>
      <c r="X5" s="15">
        <f>'31'!T10</f>
        <v>0</v>
      </c>
      <c r="Y5" s="15">
        <f>'31'!U10</f>
        <v>0</v>
      </c>
      <c r="Z5" s="15">
        <f>'31'!V10</f>
        <v>0</v>
      </c>
      <c r="AA5" s="15">
        <f>'31'!W10</f>
        <v>0</v>
      </c>
      <c r="AB5" s="15">
        <f>'31'!X10</f>
        <v>0</v>
      </c>
      <c r="AC5" s="15">
        <f>'31'!Y10</f>
        <v>0</v>
      </c>
      <c r="AD5" s="15">
        <f>'31'!Z10</f>
        <v>0</v>
      </c>
      <c r="AE5" s="15">
        <f>'31'!AA10</f>
        <v>0</v>
      </c>
      <c r="AF5" s="15">
        <f>'31'!AB10</f>
        <v>0</v>
      </c>
      <c r="AG5" s="15">
        <f>'31'!AC10</f>
        <v>0</v>
      </c>
      <c r="AH5" s="15">
        <f t="shared" ref="AH5:AH16" si="0">SUM(X5:AG5)</f>
        <v>0</v>
      </c>
      <c r="AI5" s="147"/>
      <c r="AJ5" s="9"/>
      <c r="AK5" s="9"/>
      <c r="AL5" s="9"/>
      <c r="AM5" s="9"/>
      <c r="AN5" s="9"/>
      <c r="AO5" s="9"/>
    </row>
    <row r="6" spans="2:41" ht="20.25" customHeight="1" x14ac:dyDescent="0.7">
      <c r="B6" s="213"/>
      <c r="C6" s="16" t="s">
        <v>31</v>
      </c>
      <c r="D6" s="73">
        <v>4</v>
      </c>
      <c r="E6" s="74">
        <v>3.5</v>
      </c>
      <c r="F6" s="74">
        <v>3</v>
      </c>
      <c r="G6" s="74">
        <v>2.5</v>
      </c>
      <c r="H6" s="74">
        <v>2</v>
      </c>
      <c r="I6" s="74">
        <v>1.5</v>
      </c>
      <c r="J6" s="74">
        <v>1</v>
      </c>
      <c r="K6" s="74">
        <v>0</v>
      </c>
      <c r="L6" s="74" t="s">
        <v>12</v>
      </c>
      <c r="M6" s="74" t="s">
        <v>32</v>
      </c>
      <c r="N6" s="208"/>
      <c r="O6" s="208"/>
      <c r="R6" s="9"/>
      <c r="S6" s="9" t="e">
        <f>S5/S4</f>
        <v>#DIV/0!</v>
      </c>
      <c r="T6" s="9"/>
      <c r="U6" s="9"/>
      <c r="V6" s="145">
        <v>2</v>
      </c>
      <c r="W6" s="72" t="s">
        <v>50</v>
      </c>
      <c r="X6" s="10">
        <f>'32'!T9</f>
        <v>0</v>
      </c>
      <c r="Y6" s="10">
        <f>'32'!U9</f>
        <v>0</v>
      </c>
      <c r="Z6" s="10">
        <f>'32'!V9</f>
        <v>0</v>
      </c>
      <c r="AA6" s="10">
        <f>'32'!W9</f>
        <v>0</v>
      </c>
      <c r="AB6" s="10">
        <f>'32'!X9</f>
        <v>0</v>
      </c>
      <c r="AC6" s="10">
        <f>'32'!Y9</f>
        <v>0</v>
      </c>
      <c r="AD6" s="10">
        <f>'32'!Z9</f>
        <v>0</v>
      </c>
      <c r="AE6" s="10">
        <f>'32'!AA9</f>
        <v>0</v>
      </c>
      <c r="AF6" s="10">
        <f>'32'!AB9</f>
        <v>0</v>
      </c>
      <c r="AG6" s="10">
        <f>'32'!AC9</f>
        <v>0</v>
      </c>
      <c r="AH6" s="10">
        <f t="shared" si="0"/>
        <v>0</v>
      </c>
      <c r="AI6" s="145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7">
      <c r="B7" s="78" t="str">
        <f>กรอกข้อมูล!E6</f>
        <v>3/1</v>
      </c>
      <c r="C7" s="17">
        <f>'31'!S11</f>
        <v>0</v>
      </c>
      <c r="D7" s="72">
        <f>'31'!T11</f>
        <v>0</v>
      </c>
      <c r="E7" s="72">
        <f>'31'!U11</f>
        <v>0</v>
      </c>
      <c r="F7" s="72">
        <f>'31'!V11</f>
        <v>0</v>
      </c>
      <c r="G7" s="72">
        <f>'31'!W11</f>
        <v>0</v>
      </c>
      <c r="H7" s="72">
        <f>'31'!X11</f>
        <v>0</v>
      </c>
      <c r="I7" s="72">
        <f>'31'!Y11</f>
        <v>0</v>
      </c>
      <c r="J7" s="72">
        <f>'31'!Z11</f>
        <v>0</v>
      </c>
      <c r="K7" s="72">
        <f>'31'!AA11</f>
        <v>0</v>
      </c>
      <c r="L7" s="72">
        <f>'31'!AB11</f>
        <v>0</v>
      </c>
      <c r="M7" s="72">
        <f>'31'!AC11</f>
        <v>0</v>
      </c>
      <c r="N7" s="72">
        <f>MAX('31'!G8:G47)</f>
        <v>0</v>
      </c>
      <c r="O7" s="72">
        <f>MIN('31'!G8:G47)</f>
        <v>0</v>
      </c>
      <c r="R7" s="9"/>
      <c r="S7" s="9"/>
      <c r="T7" s="9"/>
      <c r="U7" s="9"/>
      <c r="V7" s="147"/>
      <c r="W7" s="14" t="s">
        <v>51</v>
      </c>
      <c r="X7" s="15">
        <f>'32'!T10</f>
        <v>0</v>
      </c>
      <c r="Y7" s="15">
        <f>'32'!U10</f>
        <v>0</v>
      </c>
      <c r="Z7" s="15">
        <f>'32'!V10</f>
        <v>0</v>
      </c>
      <c r="AA7" s="15">
        <f>'32'!W10</f>
        <v>0</v>
      </c>
      <c r="AB7" s="15">
        <f>'32'!X10</f>
        <v>0</v>
      </c>
      <c r="AC7" s="15">
        <f>'32'!Y10</f>
        <v>0</v>
      </c>
      <c r="AD7" s="15">
        <f>'32'!Z10</f>
        <v>0</v>
      </c>
      <c r="AE7" s="15">
        <f>'32'!AA10</f>
        <v>0</v>
      </c>
      <c r="AF7" s="15">
        <f>'32'!AB10</f>
        <v>0</v>
      </c>
      <c r="AG7" s="15">
        <f>'32'!AC10</f>
        <v>0</v>
      </c>
      <c r="AH7" s="15">
        <f t="shared" si="0"/>
        <v>0</v>
      </c>
      <c r="AI7" s="147"/>
      <c r="AJ7" s="9"/>
      <c r="AK7" s="9"/>
      <c r="AL7" s="9"/>
      <c r="AM7" s="9"/>
      <c r="AN7" s="9"/>
      <c r="AO7" s="9"/>
    </row>
    <row r="8" spans="2:41" ht="17.25" customHeight="1" x14ac:dyDescent="0.7">
      <c r="B8" s="78" t="str">
        <f>กรอกข้อมูล!F6</f>
        <v>3/2</v>
      </c>
      <c r="C8" s="72">
        <f>'32'!S11</f>
        <v>0</v>
      </c>
      <c r="D8" s="72">
        <f>'32'!T11</f>
        <v>0</v>
      </c>
      <c r="E8" s="72">
        <f>'32'!U11</f>
        <v>0</v>
      </c>
      <c r="F8" s="72">
        <f>'32'!V11</f>
        <v>0</v>
      </c>
      <c r="G8" s="72">
        <f>'32'!W11</f>
        <v>0</v>
      </c>
      <c r="H8" s="72">
        <f>'32'!X11</f>
        <v>0</v>
      </c>
      <c r="I8" s="72">
        <f>'32'!Y11</f>
        <v>0</v>
      </c>
      <c r="J8" s="72">
        <f>'32'!Z11</f>
        <v>0</v>
      </c>
      <c r="K8" s="72">
        <f>'32'!AA11</f>
        <v>0</v>
      </c>
      <c r="L8" s="72">
        <f>'32'!AB11</f>
        <v>0</v>
      </c>
      <c r="M8" s="72">
        <f>'32'!AC11</f>
        <v>0</v>
      </c>
      <c r="N8" s="72">
        <f>MAX('32'!G8:G47)</f>
        <v>0</v>
      </c>
      <c r="O8" s="72">
        <f>MIN('32'!G8:G47)</f>
        <v>0</v>
      </c>
      <c r="R8" s="9"/>
      <c r="S8" s="9" t="s">
        <v>56</v>
      </c>
      <c r="T8" s="9"/>
      <c r="U8" s="18">
        <f>AH4+AH6+AH8+AH10+AH12</f>
        <v>0</v>
      </c>
      <c r="V8" s="145">
        <v>3</v>
      </c>
      <c r="W8" s="72" t="s">
        <v>50</v>
      </c>
      <c r="X8" s="10">
        <f>'33'!T9</f>
        <v>0</v>
      </c>
      <c r="Y8" s="10">
        <f>'33'!U9</f>
        <v>0</v>
      </c>
      <c r="Z8" s="10">
        <f>'33'!V9</f>
        <v>0</v>
      </c>
      <c r="AA8" s="10">
        <f>'33'!W9</f>
        <v>0</v>
      </c>
      <c r="AB8" s="10">
        <f>'33'!X9</f>
        <v>0</v>
      </c>
      <c r="AC8" s="10">
        <f>'33'!Y9</f>
        <v>0</v>
      </c>
      <c r="AD8" s="10">
        <f>'33'!Z9</f>
        <v>0</v>
      </c>
      <c r="AE8" s="10">
        <f>'33'!AA9</f>
        <v>0</v>
      </c>
      <c r="AF8" s="10">
        <f>'33'!AB9</f>
        <v>0</v>
      </c>
      <c r="AG8" s="10">
        <f>'33'!AC9</f>
        <v>0</v>
      </c>
      <c r="AH8" s="10">
        <f t="shared" si="0"/>
        <v>0</v>
      </c>
      <c r="AI8" s="145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7">
      <c r="B9" s="78" t="str">
        <f>กรอกข้อมูล!G6</f>
        <v>3/3</v>
      </c>
      <c r="C9" s="72">
        <f>'33'!S11</f>
        <v>0</v>
      </c>
      <c r="D9" s="72">
        <f>'33'!T11</f>
        <v>0</v>
      </c>
      <c r="E9" s="72">
        <f>'33'!U11</f>
        <v>0</v>
      </c>
      <c r="F9" s="72">
        <f>'33'!V11</f>
        <v>0</v>
      </c>
      <c r="G9" s="72">
        <f>'33'!W11</f>
        <v>0</v>
      </c>
      <c r="H9" s="72">
        <f>'33'!X11</f>
        <v>0</v>
      </c>
      <c r="I9" s="72">
        <f>'33'!Y11</f>
        <v>0</v>
      </c>
      <c r="J9" s="72">
        <f>'33'!Z11</f>
        <v>0</v>
      </c>
      <c r="K9" s="72">
        <f>'33'!AA11</f>
        <v>0</v>
      </c>
      <c r="L9" s="72">
        <f>'33'!AB11</f>
        <v>0</v>
      </c>
      <c r="M9" s="72">
        <f>'33'!AC11</f>
        <v>0</v>
      </c>
      <c r="N9" s="72">
        <f>MAX('33'!G8:G47)</f>
        <v>0</v>
      </c>
      <c r="O9" s="72">
        <f>MIN('33'!G8:G47)</f>
        <v>0</v>
      </c>
      <c r="R9" s="9"/>
      <c r="S9" s="58" t="s">
        <v>57</v>
      </c>
      <c r="T9" s="58"/>
      <c r="U9" s="59">
        <f>AH5+AH7+AH9+AH11+AH13</f>
        <v>0</v>
      </c>
      <c r="V9" s="147"/>
      <c r="W9" s="14" t="s">
        <v>51</v>
      </c>
      <c r="X9" s="15">
        <f>'33'!T10</f>
        <v>0</v>
      </c>
      <c r="Y9" s="15">
        <f>'33'!U10</f>
        <v>0</v>
      </c>
      <c r="Z9" s="15">
        <f>'33'!V10</f>
        <v>0</v>
      </c>
      <c r="AA9" s="15">
        <f>'33'!W10</f>
        <v>0</v>
      </c>
      <c r="AB9" s="15">
        <f>'33'!X10</f>
        <v>0</v>
      </c>
      <c r="AC9" s="15">
        <f>'33'!Y10</f>
        <v>0</v>
      </c>
      <c r="AD9" s="15">
        <f>'33'!Z10</f>
        <v>0</v>
      </c>
      <c r="AE9" s="15">
        <f>'33'!AA10</f>
        <v>0</v>
      </c>
      <c r="AF9" s="15">
        <f>'33'!AB10</f>
        <v>0</v>
      </c>
      <c r="AG9" s="15">
        <f>'33'!AC10</f>
        <v>0</v>
      </c>
      <c r="AH9" s="15">
        <f t="shared" si="0"/>
        <v>0</v>
      </c>
      <c r="AI9" s="147"/>
      <c r="AJ9" s="9"/>
      <c r="AK9" s="9"/>
      <c r="AL9" s="9"/>
      <c r="AM9" s="9"/>
      <c r="AN9" s="9"/>
      <c r="AO9" s="9"/>
    </row>
    <row r="10" spans="2:41" ht="17.25" customHeight="1" x14ac:dyDescent="0.7">
      <c r="B10" s="78" t="str">
        <f>กรอกข้อมูล!H6</f>
        <v>3/4</v>
      </c>
      <c r="C10" s="72">
        <f>'34'!S11</f>
        <v>0</v>
      </c>
      <c r="D10" s="72">
        <f>'34'!T11</f>
        <v>0</v>
      </c>
      <c r="E10" s="72">
        <f>'34'!U11</f>
        <v>0</v>
      </c>
      <c r="F10" s="72">
        <f>'34'!V11</f>
        <v>0</v>
      </c>
      <c r="G10" s="72">
        <f>'34'!W11</f>
        <v>0</v>
      </c>
      <c r="H10" s="72">
        <f>'34'!X11</f>
        <v>0</v>
      </c>
      <c r="I10" s="72">
        <f>'34'!Y11</f>
        <v>0</v>
      </c>
      <c r="J10" s="72">
        <f>'34'!Z11</f>
        <v>0</v>
      </c>
      <c r="K10" s="72">
        <f>'34'!AA11</f>
        <v>0</v>
      </c>
      <c r="L10" s="72">
        <f>'34'!AB11</f>
        <v>0</v>
      </c>
      <c r="M10" s="72">
        <f>'34'!AC11</f>
        <v>0</v>
      </c>
      <c r="N10" s="72">
        <f>MAX('34'!G8:G47)</f>
        <v>0</v>
      </c>
      <c r="O10" s="72">
        <f>MIN('34'!G8:G47)</f>
        <v>0</v>
      </c>
      <c r="R10" s="10" t="s">
        <v>40</v>
      </c>
      <c r="S10" s="10" t="s">
        <v>6</v>
      </c>
      <c r="T10" s="9"/>
      <c r="U10" s="9"/>
      <c r="V10" s="145">
        <v>4</v>
      </c>
      <c r="W10" s="72" t="s">
        <v>50</v>
      </c>
      <c r="X10" s="10">
        <f>'34'!T9</f>
        <v>0</v>
      </c>
      <c r="Y10" s="10">
        <f>'34'!U9</f>
        <v>0</v>
      </c>
      <c r="Z10" s="10">
        <f>'34'!V9</f>
        <v>0</v>
      </c>
      <c r="AA10" s="10">
        <f>'34'!W9</f>
        <v>0</v>
      </c>
      <c r="AB10" s="10">
        <f>'34'!X9</f>
        <v>0</v>
      </c>
      <c r="AC10" s="10">
        <f>'34'!Y9</f>
        <v>0</v>
      </c>
      <c r="AD10" s="10">
        <f>'34'!Z9</f>
        <v>0</v>
      </c>
      <c r="AE10" s="10">
        <f>'34'!AA9</f>
        <v>0</v>
      </c>
      <c r="AF10" s="10">
        <f>'34'!AB9</f>
        <v>0</v>
      </c>
      <c r="AG10" s="10">
        <f>'34'!AC9</f>
        <v>0</v>
      </c>
      <c r="AH10" s="10">
        <f t="shared" si="0"/>
        <v>0</v>
      </c>
      <c r="AI10" s="145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7">
      <c r="B11" s="78" t="str">
        <f>กรอกข้อมูล!I6</f>
        <v>3/5</v>
      </c>
      <c r="C11" s="72">
        <f>'35'!S11</f>
        <v>0</v>
      </c>
      <c r="D11" s="72">
        <f>'35'!T11</f>
        <v>0</v>
      </c>
      <c r="E11" s="72">
        <f>'35'!U11</f>
        <v>0</v>
      </c>
      <c r="F11" s="72">
        <f>'35'!V11</f>
        <v>0</v>
      </c>
      <c r="G11" s="72">
        <f>'35'!W11</f>
        <v>0</v>
      </c>
      <c r="H11" s="72">
        <f>'35'!X11</f>
        <v>0</v>
      </c>
      <c r="I11" s="72">
        <f>'35'!Y11</f>
        <v>0</v>
      </c>
      <c r="J11" s="72">
        <f>'35'!Z11</f>
        <v>0</v>
      </c>
      <c r="K11" s="72">
        <f>'35'!AA11</f>
        <v>0</v>
      </c>
      <c r="L11" s="72">
        <f>'35'!AB11</f>
        <v>0</v>
      </c>
      <c r="M11" s="72">
        <f>'35'!AC11</f>
        <v>0</v>
      </c>
      <c r="N11" s="72">
        <f>MAX('35'!G8:G47)</f>
        <v>0</v>
      </c>
      <c r="O11" s="72">
        <f>MIN('35'!G8:G47)</f>
        <v>0</v>
      </c>
      <c r="P11" s="29" t="s">
        <v>71</v>
      </c>
      <c r="R11" s="10">
        <v>1</v>
      </c>
      <c r="S11" s="41">
        <f>'31'!AF8</f>
        <v>0</v>
      </c>
      <c r="T11" s="9"/>
      <c r="U11" s="9"/>
      <c r="V11" s="147"/>
      <c r="W11" s="14" t="s">
        <v>51</v>
      </c>
      <c r="X11" s="15">
        <f>'34'!T10</f>
        <v>0</v>
      </c>
      <c r="Y11" s="15">
        <f>'34'!U10</f>
        <v>0</v>
      </c>
      <c r="Z11" s="15">
        <f>'34'!V10</f>
        <v>0</v>
      </c>
      <c r="AA11" s="15">
        <f>'34'!W10</f>
        <v>0</v>
      </c>
      <c r="AB11" s="15">
        <f>'34'!X10</f>
        <v>0</v>
      </c>
      <c r="AC11" s="15">
        <f>'34'!Y10</f>
        <v>0</v>
      </c>
      <c r="AD11" s="15">
        <f>'34'!Z10</f>
        <v>0</v>
      </c>
      <c r="AE11" s="15">
        <f>'34'!AA10</f>
        <v>0</v>
      </c>
      <c r="AF11" s="15">
        <f>'34'!AB10</f>
        <v>0</v>
      </c>
      <c r="AG11" s="15">
        <f>'34'!AC10</f>
        <v>0</v>
      </c>
      <c r="AH11" s="15">
        <f t="shared" si="0"/>
        <v>0</v>
      </c>
      <c r="AI11" s="147"/>
      <c r="AJ11" s="9"/>
      <c r="AK11" s="9"/>
      <c r="AL11" s="9"/>
      <c r="AM11" s="9"/>
      <c r="AN11" s="9"/>
      <c r="AO11" s="9"/>
    </row>
    <row r="12" spans="2:41" ht="20.25" customHeight="1" x14ac:dyDescent="0.7">
      <c r="B12" s="19" t="s">
        <v>33</v>
      </c>
      <c r="C12" s="74">
        <f>SUM(C7:C11)</f>
        <v>0</v>
      </c>
      <c r="D12" s="72">
        <f>SUM(D7:D11)</f>
        <v>0</v>
      </c>
      <c r="E12" s="72">
        <f t="shared" ref="E12:M12" si="1">SUM(E7:E11)</f>
        <v>0</v>
      </c>
      <c r="F12" s="72">
        <f t="shared" si="1"/>
        <v>0</v>
      </c>
      <c r="G12" s="72">
        <f t="shared" si="1"/>
        <v>0</v>
      </c>
      <c r="H12" s="72">
        <f t="shared" si="1"/>
        <v>0</v>
      </c>
      <c r="I12" s="72">
        <f t="shared" si="1"/>
        <v>0</v>
      </c>
      <c r="J12" s="72">
        <f t="shared" si="1"/>
        <v>0</v>
      </c>
      <c r="K12" s="72">
        <f t="shared" si="1"/>
        <v>0</v>
      </c>
      <c r="L12" s="72">
        <f t="shared" si="1"/>
        <v>0</v>
      </c>
      <c r="M12" s="72">
        <f t="shared" si="1"/>
        <v>0</v>
      </c>
      <c r="N12" s="9"/>
      <c r="O12" s="9"/>
      <c r="P12" s="29"/>
      <c r="R12" s="10">
        <v>2</v>
      </c>
      <c r="S12" s="41">
        <f>'32'!AF8</f>
        <v>0</v>
      </c>
      <c r="T12" s="9"/>
      <c r="U12" s="9"/>
      <c r="V12" s="145">
        <v>5</v>
      </c>
      <c r="W12" s="72" t="s">
        <v>50</v>
      </c>
      <c r="X12" s="10">
        <f>'35'!T9</f>
        <v>0</v>
      </c>
      <c r="Y12" s="10">
        <f>'35'!U9</f>
        <v>0</v>
      </c>
      <c r="Z12" s="10">
        <f>'35'!V9</f>
        <v>0</v>
      </c>
      <c r="AA12" s="10">
        <f>'35'!W9</f>
        <v>0</v>
      </c>
      <c r="AB12" s="10">
        <f>'35'!X9</f>
        <v>0</v>
      </c>
      <c r="AC12" s="10">
        <f>'35'!Y9</f>
        <v>0</v>
      </c>
      <c r="AD12" s="10">
        <f>'35'!Z9</f>
        <v>0</v>
      </c>
      <c r="AE12" s="10">
        <f>'35'!AA9</f>
        <v>0</v>
      </c>
      <c r="AF12" s="10">
        <f>'35'!AB9</f>
        <v>0</v>
      </c>
      <c r="AG12" s="10">
        <f>'35'!AC9</f>
        <v>0</v>
      </c>
      <c r="AH12" s="10">
        <f t="shared" si="0"/>
        <v>0</v>
      </c>
      <c r="AI12" s="11">
        <f>AH12+AH13</f>
        <v>0</v>
      </c>
      <c r="AJ12" s="9"/>
      <c r="AK12" s="9"/>
      <c r="AL12" s="9"/>
      <c r="AM12" s="9"/>
      <c r="AN12" s="9"/>
      <c r="AO12" s="9"/>
    </row>
    <row r="13" spans="2:41" ht="20.25" customHeight="1" x14ac:dyDescent="0.7">
      <c r="B13" s="20" t="s">
        <v>34</v>
      </c>
      <c r="C13" s="21"/>
      <c r="D13" s="72">
        <f>D6*D12</f>
        <v>0</v>
      </c>
      <c r="E13" s="72">
        <f>E6*E12</f>
        <v>0</v>
      </c>
      <c r="F13" s="72">
        <f t="shared" ref="F13:K13" si="2">F6*F12</f>
        <v>0</v>
      </c>
      <c r="G13" s="72">
        <f t="shared" si="2"/>
        <v>0</v>
      </c>
      <c r="H13" s="72">
        <f t="shared" si="2"/>
        <v>0</v>
      </c>
      <c r="I13" s="72">
        <f t="shared" si="2"/>
        <v>0</v>
      </c>
      <c r="J13" s="72">
        <f t="shared" si="2"/>
        <v>0</v>
      </c>
      <c r="K13" s="72">
        <f t="shared" si="2"/>
        <v>0</v>
      </c>
      <c r="L13" s="72">
        <v>0</v>
      </c>
      <c r="M13" s="72">
        <v>0</v>
      </c>
      <c r="N13" s="9"/>
      <c r="O13" s="9"/>
      <c r="R13" s="10">
        <v>3</v>
      </c>
      <c r="S13" s="41">
        <f>'33'!AF8</f>
        <v>0</v>
      </c>
      <c r="T13" s="9"/>
      <c r="U13" s="9"/>
      <c r="V13" s="147"/>
      <c r="W13" s="14" t="s">
        <v>51</v>
      </c>
      <c r="X13" s="15">
        <f>'35'!T10</f>
        <v>0</v>
      </c>
      <c r="Y13" s="15">
        <f>'35'!U10</f>
        <v>0</v>
      </c>
      <c r="Z13" s="15">
        <f>'35'!V10</f>
        <v>0</v>
      </c>
      <c r="AA13" s="15">
        <f>'35'!W10</f>
        <v>0</v>
      </c>
      <c r="AB13" s="15">
        <f>'35'!X10</f>
        <v>0</v>
      </c>
      <c r="AC13" s="15">
        <f>'35'!Y10</f>
        <v>0</v>
      </c>
      <c r="AD13" s="15">
        <f>'35'!Z10</f>
        <v>0</v>
      </c>
      <c r="AE13" s="15">
        <f>'35'!AA10</f>
        <v>0</v>
      </c>
      <c r="AF13" s="15">
        <f>'35'!AB10</f>
        <v>0</v>
      </c>
      <c r="AG13" s="15">
        <f>'35'!AC10</f>
        <v>0</v>
      </c>
      <c r="AH13" s="15">
        <f t="shared" si="0"/>
        <v>0</v>
      </c>
      <c r="AI13" s="11"/>
      <c r="AJ13" s="9"/>
      <c r="AK13" s="9"/>
      <c r="AL13" s="9"/>
      <c r="AM13" s="9"/>
      <c r="AN13" s="9"/>
      <c r="AO13" s="9"/>
    </row>
    <row r="14" spans="2:41" ht="20.25" customHeight="1" x14ac:dyDescent="0.7">
      <c r="B14" s="208" t="s">
        <v>35</v>
      </c>
      <c r="C14" s="208"/>
      <c r="D14" s="215" t="e">
        <f>S6</f>
        <v>#DIV/0!</v>
      </c>
      <c r="E14" s="215"/>
      <c r="F14" s="215"/>
      <c r="G14" s="215"/>
      <c r="H14" s="215"/>
      <c r="I14" s="215"/>
      <c r="J14" s="215"/>
      <c r="K14" s="215"/>
      <c r="L14" s="215"/>
      <c r="M14" s="215"/>
      <c r="N14" s="9"/>
      <c r="O14" s="9"/>
      <c r="R14" s="10">
        <v>4</v>
      </c>
      <c r="S14" s="41">
        <f>'34'!AF8</f>
        <v>0</v>
      </c>
      <c r="T14" s="9"/>
      <c r="U14" s="9"/>
      <c r="V14" s="216" t="s">
        <v>17</v>
      </c>
      <c r="W14" s="217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7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1">
        <f>'35'!AF8</f>
        <v>0</v>
      </c>
      <c r="T15" s="9"/>
      <c r="U15" s="9"/>
      <c r="V15" s="23" t="s">
        <v>58</v>
      </c>
      <c r="W15" s="24" t="s">
        <v>50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7">
      <c r="B16" s="4" t="s">
        <v>36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17</v>
      </c>
      <c r="S16" s="41">
        <f>SUM(S11:S15)</f>
        <v>0</v>
      </c>
      <c r="T16" s="9"/>
      <c r="U16" s="9"/>
      <c r="V16" s="84" t="s">
        <v>58</v>
      </c>
      <c r="W16" s="85" t="s">
        <v>51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7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75">
      <c r="B18" s="9"/>
      <c r="C18" s="212" t="s">
        <v>37</v>
      </c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7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 x14ac:dyDescent="0.7">
      <c r="B20" s="9"/>
      <c r="C20" s="208" t="s">
        <v>38</v>
      </c>
      <c r="D20" s="218" t="s">
        <v>6</v>
      </c>
      <c r="E20" s="219"/>
      <c r="F20" s="208" t="s">
        <v>27</v>
      </c>
      <c r="G20" s="208"/>
      <c r="H20" s="208"/>
      <c r="I20" s="208" t="s">
        <v>39</v>
      </c>
      <c r="J20" s="208"/>
      <c r="K20" s="208"/>
      <c r="L20" s="208"/>
      <c r="M20" s="208"/>
      <c r="N20" s="208"/>
      <c r="O20" s="208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7">
      <c r="B21" s="9"/>
      <c r="C21" s="208"/>
      <c r="D21" s="220"/>
      <c r="E21" s="221"/>
      <c r="F21" s="74" t="s">
        <v>8</v>
      </c>
      <c r="G21" s="74" t="s">
        <v>9</v>
      </c>
      <c r="H21" s="74" t="s">
        <v>17</v>
      </c>
      <c r="I21" s="208"/>
      <c r="J21" s="208"/>
      <c r="K21" s="208"/>
      <c r="L21" s="208"/>
      <c r="M21" s="208"/>
      <c r="N21" s="208"/>
      <c r="O21" s="208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7">
      <c r="B22" s="9"/>
      <c r="C22" s="71">
        <v>4</v>
      </c>
      <c r="D22" s="209" t="s">
        <v>41</v>
      </c>
      <c r="E22" s="210"/>
      <c r="F22" s="72">
        <f>X15</f>
        <v>0</v>
      </c>
      <c r="G22" s="72">
        <f>X16</f>
        <v>0</v>
      </c>
      <c r="H22" s="72">
        <f>SUM(F22:G22)</f>
        <v>0</v>
      </c>
      <c r="I22" s="211"/>
      <c r="J22" s="211"/>
      <c r="K22" s="211"/>
      <c r="L22" s="211"/>
      <c r="M22" s="211"/>
      <c r="N22" s="211"/>
      <c r="O22" s="211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7">
      <c r="B23" s="9"/>
      <c r="C23" s="71">
        <v>3.5</v>
      </c>
      <c r="D23" s="209" t="s">
        <v>42</v>
      </c>
      <c r="E23" s="210"/>
      <c r="F23" s="72">
        <f>Y15</f>
        <v>0</v>
      </c>
      <c r="G23" s="72">
        <f>Y16</f>
        <v>0</v>
      </c>
      <c r="H23" s="72">
        <f t="shared" ref="H23:H31" si="7">SUM(F23:G23)</f>
        <v>0</v>
      </c>
      <c r="I23" s="211"/>
      <c r="J23" s="211"/>
      <c r="K23" s="211"/>
      <c r="L23" s="211"/>
      <c r="M23" s="211"/>
      <c r="N23" s="211"/>
      <c r="O23" s="211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7">
      <c r="B24" s="9"/>
      <c r="C24" s="71">
        <v>3</v>
      </c>
      <c r="D24" s="209" t="s">
        <v>43</v>
      </c>
      <c r="E24" s="210"/>
      <c r="F24" s="72">
        <f>Z15</f>
        <v>0</v>
      </c>
      <c r="G24" s="72">
        <f>Z16</f>
        <v>0</v>
      </c>
      <c r="H24" s="72">
        <f t="shared" si="7"/>
        <v>0</v>
      </c>
      <c r="I24" s="211"/>
      <c r="J24" s="211"/>
      <c r="K24" s="211"/>
      <c r="L24" s="211"/>
      <c r="M24" s="211"/>
      <c r="N24" s="211"/>
      <c r="O24" s="211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7">
      <c r="B25" s="9"/>
      <c r="C25" s="71">
        <v>2.5</v>
      </c>
      <c r="D25" s="209" t="s">
        <v>44</v>
      </c>
      <c r="E25" s="210"/>
      <c r="F25" s="72">
        <f>AA15</f>
        <v>0</v>
      </c>
      <c r="G25" s="72">
        <f>AA16</f>
        <v>0</v>
      </c>
      <c r="H25" s="72">
        <f t="shared" si="7"/>
        <v>0</v>
      </c>
      <c r="I25" s="211"/>
      <c r="J25" s="211"/>
      <c r="K25" s="211"/>
      <c r="L25" s="211"/>
      <c r="M25" s="211"/>
      <c r="N25" s="211"/>
      <c r="O25" s="211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7">
      <c r="B26" s="9"/>
      <c r="C26" s="71">
        <v>2</v>
      </c>
      <c r="D26" s="209" t="s">
        <v>45</v>
      </c>
      <c r="E26" s="210"/>
      <c r="F26" s="72">
        <f>AB15</f>
        <v>0</v>
      </c>
      <c r="G26" s="72">
        <f>AB16</f>
        <v>0</v>
      </c>
      <c r="H26" s="72">
        <f t="shared" si="7"/>
        <v>0</v>
      </c>
      <c r="I26" s="211"/>
      <c r="J26" s="211"/>
      <c r="K26" s="211"/>
      <c r="L26" s="211"/>
      <c r="M26" s="211"/>
      <c r="N26" s="211"/>
      <c r="O26" s="211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7">
      <c r="B27" s="9"/>
      <c r="C27" s="71">
        <v>1.5</v>
      </c>
      <c r="D27" s="209" t="s">
        <v>46</v>
      </c>
      <c r="E27" s="210"/>
      <c r="F27" s="72">
        <f>AC15</f>
        <v>0</v>
      </c>
      <c r="G27" s="72">
        <f>AC16</f>
        <v>0</v>
      </c>
      <c r="H27" s="72">
        <f t="shared" si="7"/>
        <v>0</v>
      </c>
      <c r="I27" s="211"/>
      <c r="J27" s="211"/>
      <c r="K27" s="211"/>
      <c r="L27" s="211"/>
      <c r="M27" s="211"/>
      <c r="N27" s="211"/>
      <c r="O27" s="211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7">
      <c r="B28" s="9"/>
      <c r="C28" s="71">
        <v>1</v>
      </c>
      <c r="D28" s="209" t="s">
        <v>47</v>
      </c>
      <c r="E28" s="210"/>
      <c r="F28" s="72">
        <f>AD15</f>
        <v>0</v>
      </c>
      <c r="G28" s="72">
        <f>AD16</f>
        <v>0</v>
      </c>
      <c r="H28" s="72">
        <f t="shared" si="7"/>
        <v>0</v>
      </c>
      <c r="I28" s="211"/>
      <c r="J28" s="211"/>
      <c r="K28" s="211"/>
      <c r="L28" s="211"/>
      <c r="M28" s="211"/>
      <c r="N28" s="211"/>
      <c r="O28" s="211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7">
      <c r="B29" s="9"/>
      <c r="C29" s="71">
        <v>0</v>
      </c>
      <c r="D29" s="209" t="s">
        <v>48</v>
      </c>
      <c r="E29" s="210"/>
      <c r="F29" s="72">
        <f>AE15</f>
        <v>0</v>
      </c>
      <c r="G29" s="72">
        <f>AE16</f>
        <v>0</v>
      </c>
      <c r="H29" s="72">
        <f t="shared" si="7"/>
        <v>0</v>
      </c>
      <c r="I29" s="211"/>
      <c r="J29" s="211"/>
      <c r="K29" s="211"/>
      <c r="L29" s="211"/>
      <c r="M29" s="211"/>
      <c r="N29" s="211"/>
      <c r="O29" s="211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7">
      <c r="B30" s="9"/>
      <c r="C30" s="71" t="s">
        <v>49</v>
      </c>
      <c r="D30" s="213"/>
      <c r="E30" s="214"/>
      <c r="F30" s="72">
        <f>AF15</f>
        <v>0</v>
      </c>
      <c r="G30" s="72">
        <f>AF16</f>
        <v>0</v>
      </c>
      <c r="H30" s="72">
        <f t="shared" si="7"/>
        <v>0</v>
      </c>
      <c r="I30" s="211"/>
      <c r="J30" s="211"/>
      <c r="K30" s="211"/>
      <c r="L30" s="211"/>
      <c r="M30" s="211"/>
      <c r="N30" s="211"/>
      <c r="O30" s="211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41" ht="21" customHeight="1" x14ac:dyDescent="0.7">
      <c r="B31" s="9"/>
      <c r="C31" s="71" t="s">
        <v>32</v>
      </c>
      <c r="D31" s="213"/>
      <c r="E31" s="214"/>
      <c r="F31" s="72">
        <f>AG15</f>
        <v>0</v>
      </c>
      <c r="G31" s="72">
        <f>AG16</f>
        <v>0</v>
      </c>
      <c r="H31" s="72">
        <f t="shared" si="7"/>
        <v>0</v>
      </c>
      <c r="I31" s="211"/>
      <c r="J31" s="211"/>
      <c r="K31" s="211"/>
      <c r="L31" s="211"/>
      <c r="M31" s="211"/>
      <c r="N31" s="211"/>
      <c r="O31" s="211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41" ht="21" customHeight="1" x14ac:dyDescent="0.7"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16" ht="20.25" customHeight="1" x14ac:dyDescent="0.7">
      <c r="C33" s="4" t="s">
        <v>70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2"/>
      <c r="O33" s="82"/>
      <c r="P33" s="28"/>
    </row>
    <row r="34" spans="3:16" ht="12.75" customHeight="1" x14ac:dyDescent="0.7">
      <c r="C34" s="4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2"/>
      <c r="O34" s="82"/>
      <c r="P34" s="28"/>
    </row>
    <row r="35" spans="3:16" ht="20.25" customHeight="1" x14ac:dyDescent="0.7">
      <c r="C35" s="4" t="s">
        <v>52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2"/>
      <c r="O35" s="82"/>
      <c r="P35" s="28"/>
    </row>
    <row r="36" spans="3:16" ht="20.25" customHeight="1" x14ac:dyDescent="0.7">
      <c r="C36" s="4" t="s">
        <v>53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2"/>
      <c r="O36" s="82"/>
      <c r="P36" s="28"/>
    </row>
    <row r="37" spans="3:16" ht="20.25" customHeight="1" x14ac:dyDescent="0.7">
      <c r="C37" s="4" t="s">
        <v>54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2"/>
      <c r="O37" s="82"/>
      <c r="P37" s="28"/>
    </row>
    <row r="38" spans="3:16" ht="20.25" customHeight="1" x14ac:dyDescent="0.7">
      <c r="C38" s="4" t="s">
        <v>55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2"/>
      <c r="O38" s="82"/>
      <c r="P38" s="28"/>
    </row>
    <row r="39" spans="3:16" ht="15" customHeight="1" x14ac:dyDescent="0.7">
      <c r="C39" s="4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/>
      <c r="O39" s="82"/>
      <c r="P39" s="28"/>
    </row>
    <row r="40" spans="3:16" ht="20.25" customHeight="1" x14ac:dyDescent="0.7">
      <c r="C40" s="4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2"/>
      <c r="O40" s="82"/>
      <c r="P40" s="28"/>
    </row>
    <row r="41" spans="3:16" ht="20.25" customHeight="1" x14ac:dyDescent="0.7">
      <c r="C41" s="4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2"/>
      <c r="O41" s="82"/>
      <c r="P41" s="28"/>
    </row>
    <row r="42" spans="3:16" ht="20.25" customHeight="1" x14ac:dyDescent="0.7">
      <c r="C42" s="4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2"/>
      <c r="O42" s="82"/>
      <c r="P42" s="28"/>
    </row>
    <row r="43" spans="3:16" ht="20.25" customHeight="1" x14ac:dyDescent="0.7">
      <c r="C43" s="4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2"/>
      <c r="O43" s="82"/>
      <c r="P43" s="28"/>
    </row>
  </sheetData>
  <sheetProtection sheet="1" objects="1" scenarios="1"/>
  <mergeCells count="43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3"/>
  <sheetViews>
    <sheetView zoomScaleNormal="100" workbookViewId="0">
      <selection activeCell="C13" sqref="C13"/>
    </sheetView>
  </sheetViews>
  <sheetFormatPr defaultRowHeight="13.8" x14ac:dyDescent="0.25"/>
  <cols>
    <col min="1" max="1" width="2" style="3" customWidth="1"/>
    <col min="2" max="2" width="12.3984375" style="3" customWidth="1"/>
    <col min="3" max="3" width="8.296875" style="3" customWidth="1"/>
    <col min="4" max="4" width="7.59765625" style="3" customWidth="1"/>
    <col min="5" max="5" width="8.3984375" style="27" customWidth="1"/>
    <col min="6" max="6" width="8.59765625" style="27" customWidth="1"/>
    <col min="7" max="7" width="8.3984375" style="27" customWidth="1"/>
    <col min="8" max="8" width="9.296875" style="27" customWidth="1"/>
    <col min="9" max="9" width="9.3984375" style="27" customWidth="1"/>
    <col min="10" max="10" width="8.09765625" style="27" customWidth="1"/>
    <col min="11" max="11" width="9" style="3"/>
    <col min="12" max="15" width="5.59765625" style="3" customWidth="1"/>
    <col min="16" max="233" width="9" style="3"/>
    <col min="234" max="234" width="2" style="3" customWidth="1"/>
    <col min="235" max="235" width="6.69921875" style="3" customWidth="1"/>
    <col min="236" max="236" width="11.69921875" style="3" customWidth="1"/>
    <col min="237" max="246" width="5" style="3" customWidth="1"/>
    <col min="247" max="248" width="10.3984375" style="3" customWidth="1"/>
    <col min="249" max="251" width="9" style="3"/>
    <col min="252" max="252" width="4.69921875" style="3" customWidth="1"/>
    <col min="253" max="262" width="4.59765625" style="3" customWidth="1"/>
    <col min="263" max="489" width="9" style="3"/>
    <col min="490" max="490" width="2" style="3" customWidth="1"/>
    <col min="491" max="491" width="6.69921875" style="3" customWidth="1"/>
    <col min="492" max="492" width="11.69921875" style="3" customWidth="1"/>
    <col min="493" max="502" width="5" style="3" customWidth="1"/>
    <col min="503" max="504" width="10.3984375" style="3" customWidth="1"/>
    <col min="505" max="507" width="9" style="3"/>
    <col min="508" max="508" width="4.69921875" style="3" customWidth="1"/>
    <col min="509" max="518" width="4.59765625" style="3" customWidth="1"/>
    <col min="519" max="745" width="9" style="3"/>
    <col min="746" max="746" width="2" style="3" customWidth="1"/>
    <col min="747" max="747" width="6.69921875" style="3" customWidth="1"/>
    <col min="748" max="748" width="11.69921875" style="3" customWidth="1"/>
    <col min="749" max="758" width="5" style="3" customWidth="1"/>
    <col min="759" max="760" width="10.3984375" style="3" customWidth="1"/>
    <col min="761" max="763" width="9" style="3"/>
    <col min="764" max="764" width="4.69921875" style="3" customWidth="1"/>
    <col min="765" max="774" width="4.59765625" style="3" customWidth="1"/>
    <col min="775" max="1001" width="9" style="3"/>
    <col min="1002" max="1002" width="2" style="3" customWidth="1"/>
    <col min="1003" max="1003" width="6.69921875" style="3" customWidth="1"/>
    <col min="1004" max="1004" width="11.69921875" style="3" customWidth="1"/>
    <col min="1005" max="1014" width="5" style="3" customWidth="1"/>
    <col min="1015" max="1016" width="10.3984375" style="3" customWidth="1"/>
    <col min="1017" max="1019" width="9" style="3"/>
    <col min="1020" max="1020" width="4.69921875" style="3" customWidth="1"/>
    <col min="1021" max="1030" width="4.59765625" style="3" customWidth="1"/>
    <col min="1031" max="1257" width="9" style="3"/>
    <col min="1258" max="1258" width="2" style="3" customWidth="1"/>
    <col min="1259" max="1259" width="6.69921875" style="3" customWidth="1"/>
    <col min="1260" max="1260" width="11.69921875" style="3" customWidth="1"/>
    <col min="1261" max="1270" width="5" style="3" customWidth="1"/>
    <col min="1271" max="1272" width="10.3984375" style="3" customWidth="1"/>
    <col min="1273" max="1275" width="9" style="3"/>
    <col min="1276" max="1276" width="4.69921875" style="3" customWidth="1"/>
    <col min="1277" max="1286" width="4.59765625" style="3" customWidth="1"/>
    <col min="1287" max="1513" width="9" style="3"/>
    <col min="1514" max="1514" width="2" style="3" customWidth="1"/>
    <col min="1515" max="1515" width="6.69921875" style="3" customWidth="1"/>
    <col min="1516" max="1516" width="11.69921875" style="3" customWidth="1"/>
    <col min="1517" max="1526" width="5" style="3" customWidth="1"/>
    <col min="1527" max="1528" width="10.3984375" style="3" customWidth="1"/>
    <col min="1529" max="1531" width="9" style="3"/>
    <col min="1532" max="1532" width="4.69921875" style="3" customWidth="1"/>
    <col min="1533" max="1542" width="4.59765625" style="3" customWidth="1"/>
    <col min="1543" max="1769" width="9" style="3"/>
    <col min="1770" max="1770" width="2" style="3" customWidth="1"/>
    <col min="1771" max="1771" width="6.69921875" style="3" customWidth="1"/>
    <col min="1772" max="1772" width="11.69921875" style="3" customWidth="1"/>
    <col min="1773" max="1782" width="5" style="3" customWidth="1"/>
    <col min="1783" max="1784" width="10.3984375" style="3" customWidth="1"/>
    <col min="1785" max="1787" width="9" style="3"/>
    <col min="1788" max="1788" width="4.69921875" style="3" customWidth="1"/>
    <col min="1789" max="1798" width="4.59765625" style="3" customWidth="1"/>
    <col min="1799" max="2025" width="9" style="3"/>
    <col min="2026" max="2026" width="2" style="3" customWidth="1"/>
    <col min="2027" max="2027" width="6.69921875" style="3" customWidth="1"/>
    <col min="2028" max="2028" width="11.69921875" style="3" customWidth="1"/>
    <col min="2029" max="2038" width="5" style="3" customWidth="1"/>
    <col min="2039" max="2040" width="10.3984375" style="3" customWidth="1"/>
    <col min="2041" max="2043" width="9" style="3"/>
    <col min="2044" max="2044" width="4.69921875" style="3" customWidth="1"/>
    <col min="2045" max="2054" width="4.59765625" style="3" customWidth="1"/>
    <col min="2055" max="2281" width="9" style="3"/>
    <col min="2282" max="2282" width="2" style="3" customWidth="1"/>
    <col min="2283" max="2283" width="6.69921875" style="3" customWidth="1"/>
    <col min="2284" max="2284" width="11.69921875" style="3" customWidth="1"/>
    <col min="2285" max="2294" width="5" style="3" customWidth="1"/>
    <col min="2295" max="2296" width="10.3984375" style="3" customWidth="1"/>
    <col min="2297" max="2299" width="9" style="3"/>
    <col min="2300" max="2300" width="4.69921875" style="3" customWidth="1"/>
    <col min="2301" max="2310" width="4.59765625" style="3" customWidth="1"/>
    <col min="2311" max="2537" width="9" style="3"/>
    <col min="2538" max="2538" width="2" style="3" customWidth="1"/>
    <col min="2539" max="2539" width="6.69921875" style="3" customWidth="1"/>
    <col min="2540" max="2540" width="11.69921875" style="3" customWidth="1"/>
    <col min="2541" max="2550" width="5" style="3" customWidth="1"/>
    <col min="2551" max="2552" width="10.3984375" style="3" customWidth="1"/>
    <col min="2553" max="2555" width="9" style="3"/>
    <col min="2556" max="2556" width="4.69921875" style="3" customWidth="1"/>
    <col min="2557" max="2566" width="4.59765625" style="3" customWidth="1"/>
    <col min="2567" max="2793" width="9" style="3"/>
    <col min="2794" max="2794" width="2" style="3" customWidth="1"/>
    <col min="2795" max="2795" width="6.69921875" style="3" customWidth="1"/>
    <col min="2796" max="2796" width="11.69921875" style="3" customWidth="1"/>
    <col min="2797" max="2806" width="5" style="3" customWidth="1"/>
    <col min="2807" max="2808" width="10.3984375" style="3" customWidth="1"/>
    <col min="2809" max="2811" width="9" style="3"/>
    <col min="2812" max="2812" width="4.69921875" style="3" customWidth="1"/>
    <col min="2813" max="2822" width="4.59765625" style="3" customWidth="1"/>
    <col min="2823" max="3049" width="9" style="3"/>
    <col min="3050" max="3050" width="2" style="3" customWidth="1"/>
    <col min="3051" max="3051" width="6.69921875" style="3" customWidth="1"/>
    <col min="3052" max="3052" width="11.69921875" style="3" customWidth="1"/>
    <col min="3053" max="3062" width="5" style="3" customWidth="1"/>
    <col min="3063" max="3064" width="10.3984375" style="3" customWidth="1"/>
    <col min="3065" max="3067" width="9" style="3"/>
    <col min="3068" max="3068" width="4.69921875" style="3" customWidth="1"/>
    <col min="3069" max="3078" width="4.59765625" style="3" customWidth="1"/>
    <col min="3079" max="3305" width="9" style="3"/>
    <col min="3306" max="3306" width="2" style="3" customWidth="1"/>
    <col min="3307" max="3307" width="6.69921875" style="3" customWidth="1"/>
    <col min="3308" max="3308" width="11.69921875" style="3" customWidth="1"/>
    <col min="3309" max="3318" width="5" style="3" customWidth="1"/>
    <col min="3319" max="3320" width="10.3984375" style="3" customWidth="1"/>
    <col min="3321" max="3323" width="9" style="3"/>
    <col min="3324" max="3324" width="4.69921875" style="3" customWidth="1"/>
    <col min="3325" max="3334" width="4.59765625" style="3" customWidth="1"/>
    <col min="3335" max="3561" width="9" style="3"/>
    <col min="3562" max="3562" width="2" style="3" customWidth="1"/>
    <col min="3563" max="3563" width="6.69921875" style="3" customWidth="1"/>
    <col min="3564" max="3564" width="11.69921875" style="3" customWidth="1"/>
    <col min="3565" max="3574" width="5" style="3" customWidth="1"/>
    <col min="3575" max="3576" width="10.3984375" style="3" customWidth="1"/>
    <col min="3577" max="3579" width="9" style="3"/>
    <col min="3580" max="3580" width="4.69921875" style="3" customWidth="1"/>
    <col min="3581" max="3590" width="4.59765625" style="3" customWidth="1"/>
    <col min="3591" max="3817" width="9" style="3"/>
    <col min="3818" max="3818" width="2" style="3" customWidth="1"/>
    <col min="3819" max="3819" width="6.69921875" style="3" customWidth="1"/>
    <col min="3820" max="3820" width="11.69921875" style="3" customWidth="1"/>
    <col min="3821" max="3830" width="5" style="3" customWidth="1"/>
    <col min="3831" max="3832" width="10.3984375" style="3" customWidth="1"/>
    <col min="3833" max="3835" width="9" style="3"/>
    <col min="3836" max="3836" width="4.69921875" style="3" customWidth="1"/>
    <col min="3837" max="3846" width="4.59765625" style="3" customWidth="1"/>
    <col min="3847" max="4073" width="9" style="3"/>
    <col min="4074" max="4074" width="2" style="3" customWidth="1"/>
    <col min="4075" max="4075" width="6.69921875" style="3" customWidth="1"/>
    <col min="4076" max="4076" width="11.69921875" style="3" customWidth="1"/>
    <col min="4077" max="4086" width="5" style="3" customWidth="1"/>
    <col min="4087" max="4088" width="10.3984375" style="3" customWidth="1"/>
    <col min="4089" max="4091" width="9" style="3"/>
    <col min="4092" max="4092" width="4.69921875" style="3" customWidth="1"/>
    <col min="4093" max="4102" width="4.59765625" style="3" customWidth="1"/>
    <col min="4103" max="4329" width="9" style="3"/>
    <col min="4330" max="4330" width="2" style="3" customWidth="1"/>
    <col min="4331" max="4331" width="6.69921875" style="3" customWidth="1"/>
    <col min="4332" max="4332" width="11.69921875" style="3" customWidth="1"/>
    <col min="4333" max="4342" width="5" style="3" customWidth="1"/>
    <col min="4343" max="4344" width="10.3984375" style="3" customWidth="1"/>
    <col min="4345" max="4347" width="9" style="3"/>
    <col min="4348" max="4348" width="4.69921875" style="3" customWidth="1"/>
    <col min="4349" max="4358" width="4.59765625" style="3" customWidth="1"/>
    <col min="4359" max="4585" width="9" style="3"/>
    <col min="4586" max="4586" width="2" style="3" customWidth="1"/>
    <col min="4587" max="4587" width="6.69921875" style="3" customWidth="1"/>
    <col min="4588" max="4588" width="11.69921875" style="3" customWidth="1"/>
    <col min="4589" max="4598" width="5" style="3" customWidth="1"/>
    <col min="4599" max="4600" width="10.3984375" style="3" customWidth="1"/>
    <col min="4601" max="4603" width="9" style="3"/>
    <col min="4604" max="4604" width="4.69921875" style="3" customWidth="1"/>
    <col min="4605" max="4614" width="4.59765625" style="3" customWidth="1"/>
    <col min="4615" max="4841" width="9" style="3"/>
    <col min="4842" max="4842" width="2" style="3" customWidth="1"/>
    <col min="4843" max="4843" width="6.69921875" style="3" customWidth="1"/>
    <col min="4844" max="4844" width="11.69921875" style="3" customWidth="1"/>
    <col min="4845" max="4854" width="5" style="3" customWidth="1"/>
    <col min="4855" max="4856" width="10.3984375" style="3" customWidth="1"/>
    <col min="4857" max="4859" width="9" style="3"/>
    <col min="4860" max="4860" width="4.69921875" style="3" customWidth="1"/>
    <col min="4861" max="4870" width="4.59765625" style="3" customWidth="1"/>
    <col min="4871" max="5097" width="9" style="3"/>
    <col min="5098" max="5098" width="2" style="3" customWidth="1"/>
    <col min="5099" max="5099" width="6.69921875" style="3" customWidth="1"/>
    <col min="5100" max="5100" width="11.69921875" style="3" customWidth="1"/>
    <col min="5101" max="5110" width="5" style="3" customWidth="1"/>
    <col min="5111" max="5112" width="10.3984375" style="3" customWidth="1"/>
    <col min="5113" max="5115" width="9" style="3"/>
    <col min="5116" max="5116" width="4.69921875" style="3" customWidth="1"/>
    <col min="5117" max="5126" width="4.59765625" style="3" customWidth="1"/>
    <col min="5127" max="5353" width="9" style="3"/>
    <col min="5354" max="5354" width="2" style="3" customWidth="1"/>
    <col min="5355" max="5355" width="6.69921875" style="3" customWidth="1"/>
    <col min="5356" max="5356" width="11.69921875" style="3" customWidth="1"/>
    <col min="5357" max="5366" width="5" style="3" customWidth="1"/>
    <col min="5367" max="5368" width="10.3984375" style="3" customWidth="1"/>
    <col min="5369" max="5371" width="9" style="3"/>
    <col min="5372" max="5372" width="4.69921875" style="3" customWidth="1"/>
    <col min="5373" max="5382" width="4.59765625" style="3" customWidth="1"/>
    <col min="5383" max="5609" width="9" style="3"/>
    <col min="5610" max="5610" width="2" style="3" customWidth="1"/>
    <col min="5611" max="5611" width="6.69921875" style="3" customWidth="1"/>
    <col min="5612" max="5612" width="11.69921875" style="3" customWidth="1"/>
    <col min="5613" max="5622" width="5" style="3" customWidth="1"/>
    <col min="5623" max="5624" width="10.3984375" style="3" customWidth="1"/>
    <col min="5625" max="5627" width="9" style="3"/>
    <col min="5628" max="5628" width="4.69921875" style="3" customWidth="1"/>
    <col min="5629" max="5638" width="4.59765625" style="3" customWidth="1"/>
    <col min="5639" max="5865" width="9" style="3"/>
    <col min="5866" max="5866" width="2" style="3" customWidth="1"/>
    <col min="5867" max="5867" width="6.69921875" style="3" customWidth="1"/>
    <col min="5868" max="5868" width="11.69921875" style="3" customWidth="1"/>
    <col min="5869" max="5878" width="5" style="3" customWidth="1"/>
    <col min="5879" max="5880" width="10.3984375" style="3" customWidth="1"/>
    <col min="5881" max="5883" width="9" style="3"/>
    <col min="5884" max="5884" width="4.69921875" style="3" customWidth="1"/>
    <col min="5885" max="5894" width="4.59765625" style="3" customWidth="1"/>
    <col min="5895" max="6121" width="9" style="3"/>
    <col min="6122" max="6122" width="2" style="3" customWidth="1"/>
    <col min="6123" max="6123" width="6.69921875" style="3" customWidth="1"/>
    <col min="6124" max="6124" width="11.69921875" style="3" customWidth="1"/>
    <col min="6125" max="6134" width="5" style="3" customWidth="1"/>
    <col min="6135" max="6136" width="10.3984375" style="3" customWidth="1"/>
    <col min="6137" max="6139" width="9" style="3"/>
    <col min="6140" max="6140" width="4.69921875" style="3" customWidth="1"/>
    <col min="6141" max="6150" width="4.59765625" style="3" customWidth="1"/>
    <col min="6151" max="6377" width="9" style="3"/>
    <col min="6378" max="6378" width="2" style="3" customWidth="1"/>
    <col min="6379" max="6379" width="6.69921875" style="3" customWidth="1"/>
    <col min="6380" max="6380" width="11.69921875" style="3" customWidth="1"/>
    <col min="6381" max="6390" width="5" style="3" customWidth="1"/>
    <col min="6391" max="6392" width="10.3984375" style="3" customWidth="1"/>
    <col min="6393" max="6395" width="9" style="3"/>
    <col min="6396" max="6396" width="4.69921875" style="3" customWidth="1"/>
    <col min="6397" max="6406" width="4.59765625" style="3" customWidth="1"/>
    <col min="6407" max="6633" width="9" style="3"/>
    <col min="6634" max="6634" width="2" style="3" customWidth="1"/>
    <col min="6635" max="6635" width="6.69921875" style="3" customWidth="1"/>
    <col min="6636" max="6636" width="11.69921875" style="3" customWidth="1"/>
    <col min="6637" max="6646" width="5" style="3" customWidth="1"/>
    <col min="6647" max="6648" width="10.3984375" style="3" customWidth="1"/>
    <col min="6649" max="6651" width="9" style="3"/>
    <col min="6652" max="6652" width="4.69921875" style="3" customWidth="1"/>
    <col min="6653" max="6662" width="4.59765625" style="3" customWidth="1"/>
    <col min="6663" max="6889" width="9" style="3"/>
    <col min="6890" max="6890" width="2" style="3" customWidth="1"/>
    <col min="6891" max="6891" width="6.69921875" style="3" customWidth="1"/>
    <col min="6892" max="6892" width="11.69921875" style="3" customWidth="1"/>
    <col min="6893" max="6902" width="5" style="3" customWidth="1"/>
    <col min="6903" max="6904" width="10.3984375" style="3" customWidth="1"/>
    <col min="6905" max="6907" width="9" style="3"/>
    <col min="6908" max="6908" width="4.69921875" style="3" customWidth="1"/>
    <col min="6909" max="6918" width="4.59765625" style="3" customWidth="1"/>
    <col min="6919" max="7145" width="9" style="3"/>
    <col min="7146" max="7146" width="2" style="3" customWidth="1"/>
    <col min="7147" max="7147" width="6.69921875" style="3" customWidth="1"/>
    <col min="7148" max="7148" width="11.69921875" style="3" customWidth="1"/>
    <col min="7149" max="7158" width="5" style="3" customWidth="1"/>
    <col min="7159" max="7160" width="10.3984375" style="3" customWidth="1"/>
    <col min="7161" max="7163" width="9" style="3"/>
    <col min="7164" max="7164" width="4.69921875" style="3" customWidth="1"/>
    <col min="7165" max="7174" width="4.59765625" style="3" customWidth="1"/>
    <col min="7175" max="7401" width="9" style="3"/>
    <col min="7402" max="7402" width="2" style="3" customWidth="1"/>
    <col min="7403" max="7403" width="6.69921875" style="3" customWidth="1"/>
    <col min="7404" max="7404" width="11.69921875" style="3" customWidth="1"/>
    <col min="7405" max="7414" width="5" style="3" customWidth="1"/>
    <col min="7415" max="7416" width="10.3984375" style="3" customWidth="1"/>
    <col min="7417" max="7419" width="9" style="3"/>
    <col min="7420" max="7420" width="4.69921875" style="3" customWidth="1"/>
    <col min="7421" max="7430" width="4.59765625" style="3" customWidth="1"/>
    <col min="7431" max="7657" width="9" style="3"/>
    <col min="7658" max="7658" width="2" style="3" customWidth="1"/>
    <col min="7659" max="7659" width="6.69921875" style="3" customWidth="1"/>
    <col min="7660" max="7660" width="11.69921875" style="3" customWidth="1"/>
    <col min="7661" max="7670" width="5" style="3" customWidth="1"/>
    <col min="7671" max="7672" width="10.3984375" style="3" customWidth="1"/>
    <col min="7673" max="7675" width="9" style="3"/>
    <col min="7676" max="7676" width="4.69921875" style="3" customWidth="1"/>
    <col min="7677" max="7686" width="4.59765625" style="3" customWidth="1"/>
    <col min="7687" max="7913" width="9" style="3"/>
    <col min="7914" max="7914" width="2" style="3" customWidth="1"/>
    <col min="7915" max="7915" width="6.69921875" style="3" customWidth="1"/>
    <col min="7916" max="7916" width="11.69921875" style="3" customWidth="1"/>
    <col min="7917" max="7926" width="5" style="3" customWidth="1"/>
    <col min="7927" max="7928" width="10.3984375" style="3" customWidth="1"/>
    <col min="7929" max="7931" width="9" style="3"/>
    <col min="7932" max="7932" width="4.69921875" style="3" customWidth="1"/>
    <col min="7933" max="7942" width="4.59765625" style="3" customWidth="1"/>
    <col min="7943" max="8169" width="9" style="3"/>
    <col min="8170" max="8170" width="2" style="3" customWidth="1"/>
    <col min="8171" max="8171" width="6.69921875" style="3" customWidth="1"/>
    <col min="8172" max="8172" width="11.69921875" style="3" customWidth="1"/>
    <col min="8173" max="8182" width="5" style="3" customWidth="1"/>
    <col min="8183" max="8184" width="10.3984375" style="3" customWidth="1"/>
    <col min="8185" max="8187" width="9" style="3"/>
    <col min="8188" max="8188" width="4.69921875" style="3" customWidth="1"/>
    <col min="8189" max="8198" width="4.59765625" style="3" customWidth="1"/>
    <col min="8199" max="8425" width="9" style="3"/>
    <col min="8426" max="8426" width="2" style="3" customWidth="1"/>
    <col min="8427" max="8427" width="6.69921875" style="3" customWidth="1"/>
    <col min="8428" max="8428" width="11.69921875" style="3" customWidth="1"/>
    <col min="8429" max="8438" width="5" style="3" customWidth="1"/>
    <col min="8439" max="8440" width="10.3984375" style="3" customWidth="1"/>
    <col min="8441" max="8443" width="9" style="3"/>
    <col min="8444" max="8444" width="4.69921875" style="3" customWidth="1"/>
    <col min="8445" max="8454" width="4.59765625" style="3" customWidth="1"/>
    <col min="8455" max="8681" width="9" style="3"/>
    <col min="8682" max="8682" width="2" style="3" customWidth="1"/>
    <col min="8683" max="8683" width="6.69921875" style="3" customWidth="1"/>
    <col min="8684" max="8684" width="11.69921875" style="3" customWidth="1"/>
    <col min="8685" max="8694" width="5" style="3" customWidth="1"/>
    <col min="8695" max="8696" width="10.3984375" style="3" customWidth="1"/>
    <col min="8697" max="8699" width="9" style="3"/>
    <col min="8700" max="8700" width="4.69921875" style="3" customWidth="1"/>
    <col min="8701" max="8710" width="4.59765625" style="3" customWidth="1"/>
    <col min="8711" max="8937" width="9" style="3"/>
    <col min="8938" max="8938" width="2" style="3" customWidth="1"/>
    <col min="8939" max="8939" width="6.69921875" style="3" customWidth="1"/>
    <col min="8940" max="8940" width="11.69921875" style="3" customWidth="1"/>
    <col min="8941" max="8950" width="5" style="3" customWidth="1"/>
    <col min="8951" max="8952" width="10.3984375" style="3" customWidth="1"/>
    <col min="8953" max="8955" width="9" style="3"/>
    <col min="8956" max="8956" width="4.69921875" style="3" customWidth="1"/>
    <col min="8957" max="8966" width="4.59765625" style="3" customWidth="1"/>
    <col min="8967" max="9193" width="9" style="3"/>
    <col min="9194" max="9194" width="2" style="3" customWidth="1"/>
    <col min="9195" max="9195" width="6.69921875" style="3" customWidth="1"/>
    <col min="9196" max="9196" width="11.69921875" style="3" customWidth="1"/>
    <col min="9197" max="9206" width="5" style="3" customWidth="1"/>
    <col min="9207" max="9208" width="10.3984375" style="3" customWidth="1"/>
    <col min="9209" max="9211" width="9" style="3"/>
    <col min="9212" max="9212" width="4.69921875" style="3" customWidth="1"/>
    <col min="9213" max="9222" width="4.59765625" style="3" customWidth="1"/>
    <col min="9223" max="9449" width="9" style="3"/>
    <col min="9450" max="9450" width="2" style="3" customWidth="1"/>
    <col min="9451" max="9451" width="6.69921875" style="3" customWidth="1"/>
    <col min="9452" max="9452" width="11.69921875" style="3" customWidth="1"/>
    <col min="9453" max="9462" width="5" style="3" customWidth="1"/>
    <col min="9463" max="9464" width="10.3984375" style="3" customWidth="1"/>
    <col min="9465" max="9467" width="9" style="3"/>
    <col min="9468" max="9468" width="4.69921875" style="3" customWidth="1"/>
    <col min="9469" max="9478" width="4.59765625" style="3" customWidth="1"/>
    <col min="9479" max="9705" width="9" style="3"/>
    <col min="9706" max="9706" width="2" style="3" customWidth="1"/>
    <col min="9707" max="9707" width="6.69921875" style="3" customWidth="1"/>
    <col min="9708" max="9708" width="11.69921875" style="3" customWidth="1"/>
    <col min="9709" max="9718" width="5" style="3" customWidth="1"/>
    <col min="9719" max="9720" width="10.3984375" style="3" customWidth="1"/>
    <col min="9721" max="9723" width="9" style="3"/>
    <col min="9724" max="9724" width="4.69921875" style="3" customWidth="1"/>
    <col min="9725" max="9734" width="4.59765625" style="3" customWidth="1"/>
    <col min="9735" max="9961" width="9" style="3"/>
    <col min="9962" max="9962" width="2" style="3" customWidth="1"/>
    <col min="9963" max="9963" width="6.69921875" style="3" customWidth="1"/>
    <col min="9964" max="9964" width="11.69921875" style="3" customWidth="1"/>
    <col min="9965" max="9974" width="5" style="3" customWidth="1"/>
    <col min="9975" max="9976" width="10.3984375" style="3" customWidth="1"/>
    <col min="9977" max="9979" width="9" style="3"/>
    <col min="9980" max="9980" width="4.69921875" style="3" customWidth="1"/>
    <col min="9981" max="9990" width="4.59765625" style="3" customWidth="1"/>
    <col min="9991" max="10217" width="9" style="3"/>
    <col min="10218" max="10218" width="2" style="3" customWidth="1"/>
    <col min="10219" max="10219" width="6.69921875" style="3" customWidth="1"/>
    <col min="10220" max="10220" width="11.69921875" style="3" customWidth="1"/>
    <col min="10221" max="10230" width="5" style="3" customWidth="1"/>
    <col min="10231" max="10232" width="10.3984375" style="3" customWidth="1"/>
    <col min="10233" max="10235" width="9" style="3"/>
    <col min="10236" max="10236" width="4.69921875" style="3" customWidth="1"/>
    <col min="10237" max="10246" width="4.59765625" style="3" customWidth="1"/>
    <col min="10247" max="10473" width="9" style="3"/>
    <col min="10474" max="10474" width="2" style="3" customWidth="1"/>
    <col min="10475" max="10475" width="6.69921875" style="3" customWidth="1"/>
    <col min="10476" max="10476" width="11.69921875" style="3" customWidth="1"/>
    <col min="10477" max="10486" width="5" style="3" customWidth="1"/>
    <col min="10487" max="10488" width="10.3984375" style="3" customWidth="1"/>
    <col min="10489" max="10491" width="9" style="3"/>
    <col min="10492" max="10492" width="4.69921875" style="3" customWidth="1"/>
    <col min="10493" max="10502" width="4.59765625" style="3" customWidth="1"/>
    <col min="10503" max="10729" width="9" style="3"/>
    <col min="10730" max="10730" width="2" style="3" customWidth="1"/>
    <col min="10731" max="10731" width="6.69921875" style="3" customWidth="1"/>
    <col min="10732" max="10732" width="11.69921875" style="3" customWidth="1"/>
    <col min="10733" max="10742" width="5" style="3" customWidth="1"/>
    <col min="10743" max="10744" width="10.3984375" style="3" customWidth="1"/>
    <col min="10745" max="10747" width="9" style="3"/>
    <col min="10748" max="10748" width="4.69921875" style="3" customWidth="1"/>
    <col min="10749" max="10758" width="4.59765625" style="3" customWidth="1"/>
    <col min="10759" max="10985" width="9" style="3"/>
    <col min="10986" max="10986" width="2" style="3" customWidth="1"/>
    <col min="10987" max="10987" width="6.69921875" style="3" customWidth="1"/>
    <col min="10988" max="10988" width="11.69921875" style="3" customWidth="1"/>
    <col min="10989" max="10998" width="5" style="3" customWidth="1"/>
    <col min="10999" max="11000" width="10.3984375" style="3" customWidth="1"/>
    <col min="11001" max="11003" width="9" style="3"/>
    <col min="11004" max="11004" width="4.69921875" style="3" customWidth="1"/>
    <col min="11005" max="11014" width="4.59765625" style="3" customWidth="1"/>
    <col min="11015" max="11241" width="9" style="3"/>
    <col min="11242" max="11242" width="2" style="3" customWidth="1"/>
    <col min="11243" max="11243" width="6.69921875" style="3" customWidth="1"/>
    <col min="11244" max="11244" width="11.69921875" style="3" customWidth="1"/>
    <col min="11245" max="11254" width="5" style="3" customWidth="1"/>
    <col min="11255" max="11256" width="10.3984375" style="3" customWidth="1"/>
    <col min="11257" max="11259" width="9" style="3"/>
    <col min="11260" max="11260" width="4.69921875" style="3" customWidth="1"/>
    <col min="11261" max="11270" width="4.59765625" style="3" customWidth="1"/>
    <col min="11271" max="11497" width="9" style="3"/>
    <col min="11498" max="11498" width="2" style="3" customWidth="1"/>
    <col min="11499" max="11499" width="6.69921875" style="3" customWidth="1"/>
    <col min="11500" max="11500" width="11.69921875" style="3" customWidth="1"/>
    <col min="11501" max="11510" width="5" style="3" customWidth="1"/>
    <col min="11511" max="11512" width="10.3984375" style="3" customWidth="1"/>
    <col min="11513" max="11515" width="9" style="3"/>
    <col min="11516" max="11516" width="4.69921875" style="3" customWidth="1"/>
    <col min="11517" max="11526" width="4.59765625" style="3" customWidth="1"/>
    <col min="11527" max="11753" width="9" style="3"/>
    <col min="11754" max="11754" width="2" style="3" customWidth="1"/>
    <col min="11755" max="11755" width="6.69921875" style="3" customWidth="1"/>
    <col min="11756" max="11756" width="11.69921875" style="3" customWidth="1"/>
    <col min="11757" max="11766" width="5" style="3" customWidth="1"/>
    <col min="11767" max="11768" width="10.3984375" style="3" customWidth="1"/>
    <col min="11769" max="11771" width="9" style="3"/>
    <col min="11772" max="11772" width="4.69921875" style="3" customWidth="1"/>
    <col min="11773" max="11782" width="4.59765625" style="3" customWidth="1"/>
    <col min="11783" max="12009" width="9" style="3"/>
    <col min="12010" max="12010" width="2" style="3" customWidth="1"/>
    <col min="12011" max="12011" width="6.69921875" style="3" customWidth="1"/>
    <col min="12012" max="12012" width="11.69921875" style="3" customWidth="1"/>
    <col min="12013" max="12022" width="5" style="3" customWidth="1"/>
    <col min="12023" max="12024" width="10.3984375" style="3" customWidth="1"/>
    <col min="12025" max="12027" width="9" style="3"/>
    <col min="12028" max="12028" width="4.69921875" style="3" customWidth="1"/>
    <col min="12029" max="12038" width="4.59765625" style="3" customWidth="1"/>
    <col min="12039" max="12265" width="9" style="3"/>
    <col min="12266" max="12266" width="2" style="3" customWidth="1"/>
    <col min="12267" max="12267" width="6.69921875" style="3" customWidth="1"/>
    <col min="12268" max="12268" width="11.69921875" style="3" customWidth="1"/>
    <col min="12269" max="12278" width="5" style="3" customWidth="1"/>
    <col min="12279" max="12280" width="10.3984375" style="3" customWidth="1"/>
    <col min="12281" max="12283" width="9" style="3"/>
    <col min="12284" max="12284" width="4.69921875" style="3" customWidth="1"/>
    <col min="12285" max="12294" width="4.59765625" style="3" customWidth="1"/>
    <col min="12295" max="12521" width="9" style="3"/>
    <col min="12522" max="12522" width="2" style="3" customWidth="1"/>
    <col min="12523" max="12523" width="6.69921875" style="3" customWidth="1"/>
    <col min="12524" max="12524" width="11.69921875" style="3" customWidth="1"/>
    <col min="12525" max="12534" width="5" style="3" customWidth="1"/>
    <col min="12535" max="12536" width="10.3984375" style="3" customWidth="1"/>
    <col min="12537" max="12539" width="9" style="3"/>
    <col min="12540" max="12540" width="4.69921875" style="3" customWidth="1"/>
    <col min="12541" max="12550" width="4.59765625" style="3" customWidth="1"/>
    <col min="12551" max="12777" width="9" style="3"/>
    <col min="12778" max="12778" width="2" style="3" customWidth="1"/>
    <col min="12779" max="12779" width="6.69921875" style="3" customWidth="1"/>
    <col min="12780" max="12780" width="11.69921875" style="3" customWidth="1"/>
    <col min="12781" max="12790" width="5" style="3" customWidth="1"/>
    <col min="12791" max="12792" width="10.3984375" style="3" customWidth="1"/>
    <col min="12793" max="12795" width="9" style="3"/>
    <col min="12796" max="12796" width="4.69921875" style="3" customWidth="1"/>
    <col min="12797" max="12806" width="4.59765625" style="3" customWidth="1"/>
    <col min="12807" max="13033" width="9" style="3"/>
    <col min="13034" max="13034" width="2" style="3" customWidth="1"/>
    <col min="13035" max="13035" width="6.69921875" style="3" customWidth="1"/>
    <col min="13036" max="13036" width="11.69921875" style="3" customWidth="1"/>
    <col min="13037" max="13046" width="5" style="3" customWidth="1"/>
    <col min="13047" max="13048" width="10.3984375" style="3" customWidth="1"/>
    <col min="13049" max="13051" width="9" style="3"/>
    <col min="13052" max="13052" width="4.69921875" style="3" customWidth="1"/>
    <col min="13053" max="13062" width="4.59765625" style="3" customWidth="1"/>
    <col min="13063" max="13289" width="9" style="3"/>
    <col min="13290" max="13290" width="2" style="3" customWidth="1"/>
    <col min="13291" max="13291" width="6.69921875" style="3" customWidth="1"/>
    <col min="13292" max="13292" width="11.69921875" style="3" customWidth="1"/>
    <col min="13293" max="13302" width="5" style="3" customWidth="1"/>
    <col min="13303" max="13304" width="10.3984375" style="3" customWidth="1"/>
    <col min="13305" max="13307" width="9" style="3"/>
    <col min="13308" max="13308" width="4.69921875" style="3" customWidth="1"/>
    <col min="13309" max="13318" width="4.59765625" style="3" customWidth="1"/>
    <col min="13319" max="13545" width="9" style="3"/>
    <col min="13546" max="13546" width="2" style="3" customWidth="1"/>
    <col min="13547" max="13547" width="6.69921875" style="3" customWidth="1"/>
    <col min="13548" max="13548" width="11.69921875" style="3" customWidth="1"/>
    <col min="13549" max="13558" width="5" style="3" customWidth="1"/>
    <col min="13559" max="13560" width="10.3984375" style="3" customWidth="1"/>
    <col min="13561" max="13563" width="9" style="3"/>
    <col min="13564" max="13564" width="4.69921875" style="3" customWidth="1"/>
    <col min="13565" max="13574" width="4.59765625" style="3" customWidth="1"/>
    <col min="13575" max="13801" width="9" style="3"/>
    <col min="13802" max="13802" width="2" style="3" customWidth="1"/>
    <col min="13803" max="13803" width="6.69921875" style="3" customWidth="1"/>
    <col min="13804" max="13804" width="11.69921875" style="3" customWidth="1"/>
    <col min="13805" max="13814" width="5" style="3" customWidth="1"/>
    <col min="13815" max="13816" width="10.3984375" style="3" customWidth="1"/>
    <col min="13817" max="13819" width="9" style="3"/>
    <col min="13820" max="13820" width="4.69921875" style="3" customWidth="1"/>
    <col min="13821" max="13830" width="4.59765625" style="3" customWidth="1"/>
    <col min="13831" max="14057" width="9" style="3"/>
    <col min="14058" max="14058" width="2" style="3" customWidth="1"/>
    <col min="14059" max="14059" width="6.69921875" style="3" customWidth="1"/>
    <col min="14060" max="14060" width="11.69921875" style="3" customWidth="1"/>
    <col min="14061" max="14070" width="5" style="3" customWidth="1"/>
    <col min="14071" max="14072" width="10.3984375" style="3" customWidth="1"/>
    <col min="14073" max="14075" width="9" style="3"/>
    <col min="14076" max="14076" width="4.69921875" style="3" customWidth="1"/>
    <col min="14077" max="14086" width="4.59765625" style="3" customWidth="1"/>
    <col min="14087" max="14313" width="9" style="3"/>
    <col min="14314" max="14314" width="2" style="3" customWidth="1"/>
    <col min="14315" max="14315" width="6.69921875" style="3" customWidth="1"/>
    <col min="14316" max="14316" width="11.69921875" style="3" customWidth="1"/>
    <col min="14317" max="14326" width="5" style="3" customWidth="1"/>
    <col min="14327" max="14328" width="10.3984375" style="3" customWidth="1"/>
    <col min="14329" max="14331" width="9" style="3"/>
    <col min="14332" max="14332" width="4.69921875" style="3" customWidth="1"/>
    <col min="14333" max="14342" width="4.59765625" style="3" customWidth="1"/>
    <col min="14343" max="14569" width="9" style="3"/>
    <col min="14570" max="14570" width="2" style="3" customWidth="1"/>
    <col min="14571" max="14571" width="6.69921875" style="3" customWidth="1"/>
    <col min="14572" max="14572" width="11.69921875" style="3" customWidth="1"/>
    <col min="14573" max="14582" width="5" style="3" customWidth="1"/>
    <col min="14583" max="14584" width="10.3984375" style="3" customWidth="1"/>
    <col min="14585" max="14587" width="9" style="3"/>
    <col min="14588" max="14588" width="4.69921875" style="3" customWidth="1"/>
    <col min="14589" max="14598" width="4.59765625" style="3" customWidth="1"/>
    <col min="14599" max="14825" width="9" style="3"/>
    <col min="14826" max="14826" width="2" style="3" customWidth="1"/>
    <col min="14827" max="14827" width="6.69921875" style="3" customWidth="1"/>
    <col min="14828" max="14828" width="11.69921875" style="3" customWidth="1"/>
    <col min="14829" max="14838" width="5" style="3" customWidth="1"/>
    <col min="14839" max="14840" width="10.3984375" style="3" customWidth="1"/>
    <col min="14841" max="14843" width="9" style="3"/>
    <col min="14844" max="14844" width="4.69921875" style="3" customWidth="1"/>
    <col min="14845" max="14854" width="4.59765625" style="3" customWidth="1"/>
    <col min="14855" max="15081" width="9" style="3"/>
    <col min="15082" max="15082" width="2" style="3" customWidth="1"/>
    <col min="15083" max="15083" width="6.69921875" style="3" customWidth="1"/>
    <col min="15084" max="15084" width="11.69921875" style="3" customWidth="1"/>
    <col min="15085" max="15094" width="5" style="3" customWidth="1"/>
    <col min="15095" max="15096" width="10.3984375" style="3" customWidth="1"/>
    <col min="15097" max="15099" width="9" style="3"/>
    <col min="15100" max="15100" width="4.69921875" style="3" customWidth="1"/>
    <col min="15101" max="15110" width="4.59765625" style="3" customWidth="1"/>
    <col min="15111" max="15337" width="9" style="3"/>
    <col min="15338" max="15338" width="2" style="3" customWidth="1"/>
    <col min="15339" max="15339" width="6.69921875" style="3" customWidth="1"/>
    <col min="15340" max="15340" width="11.69921875" style="3" customWidth="1"/>
    <col min="15341" max="15350" width="5" style="3" customWidth="1"/>
    <col min="15351" max="15352" width="10.3984375" style="3" customWidth="1"/>
    <col min="15353" max="15355" width="9" style="3"/>
    <col min="15356" max="15356" width="4.69921875" style="3" customWidth="1"/>
    <col min="15357" max="15366" width="4.59765625" style="3" customWidth="1"/>
    <col min="15367" max="15593" width="9" style="3"/>
    <col min="15594" max="15594" width="2" style="3" customWidth="1"/>
    <col min="15595" max="15595" width="6.69921875" style="3" customWidth="1"/>
    <col min="15596" max="15596" width="11.69921875" style="3" customWidth="1"/>
    <col min="15597" max="15606" width="5" style="3" customWidth="1"/>
    <col min="15607" max="15608" width="10.3984375" style="3" customWidth="1"/>
    <col min="15609" max="15611" width="9" style="3"/>
    <col min="15612" max="15612" width="4.69921875" style="3" customWidth="1"/>
    <col min="15613" max="15622" width="4.59765625" style="3" customWidth="1"/>
    <col min="15623" max="15849" width="9" style="3"/>
    <col min="15850" max="15850" width="2" style="3" customWidth="1"/>
    <col min="15851" max="15851" width="6.69921875" style="3" customWidth="1"/>
    <col min="15852" max="15852" width="11.69921875" style="3" customWidth="1"/>
    <col min="15853" max="15862" width="5" style="3" customWidth="1"/>
    <col min="15863" max="15864" width="10.3984375" style="3" customWidth="1"/>
    <col min="15865" max="15867" width="9" style="3"/>
    <col min="15868" max="15868" width="4.69921875" style="3" customWidth="1"/>
    <col min="15869" max="15878" width="4.59765625" style="3" customWidth="1"/>
    <col min="15879" max="16105" width="9" style="3"/>
    <col min="16106" max="16106" width="2" style="3" customWidth="1"/>
    <col min="16107" max="16107" width="6.69921875" style="3" customWidth="1"/>
    <col min="16108" max="16108" width="11.69921875" style="3" customWidth="1"/>
    <col min="16109" max="16118" width="5" style="3" customWidth="1"/>
    <col min="16119" max="16120" width="10.3984375" style="3" customWidth="1"/>
    <col min="16121" max="16123" width="9" style="3"/>
    <col min="16124" max="16124" width="4.69921875" style="3" customWidth="1"/>
    <col min="16125" max="16134" width="4.59765625" style="3" customWidth="1"/>
    <col min="16135" max="16384" width="9" style="3"/>
  </cols>
  <sheetData>
    <row r="1" spans="2:16" ht="27" x14ac:dyDescent="0.75">
      <c r="B1" s="212" t="s">
        <v>190</v>
      </c>
      <c r="C1" s="212"/>
      <c r="D1" s="212"/>
      <c r="E1" s="212"/>
      <c r="F1" s="212"/>
      <c r="G1" s="212"/>
      <c r="H1" s="212"/>
      <c r="I1" s="212"/>
      <c r="J1" s="212"/>
    </row>
    <row r="2" spans="2:16" ht="20.25" customHeight="1" x14ac:dyDescent="0.7">
      <c r="B2" s="225" t="s">
        <v>192</v>
      </c>
      <c r="C2" s="225"/>
      <c r="D2" s="225"/>
      <c r="E2" s="225"/>
      <c r="F2" s="225"/>
      <c r="G2" s="225"/>
      <c r="H2" s="225"/>
      <c r="I2" s="225"/>
      <c r="J2" s="225"/>
    </row>
    <row r="3" spans="2:16" ht="20.25" customHeight="1" x14ac:dyDescent="0.7">
      <c r="B3" s="98" t="s">
        <v>191</v>
      </c>
      <c r="C3" s="7" t="str">
        <f>กรอกข้อมูล!C4</f>
        <v>สังคมศึกษาศาสนาและวัฒนธรรม</v>
      </c>
      <c r="D3" s="7"/>
      <c r="E3" s="98" t="s">
        <v>67</v>
      </c>
      <c r="F3" s="99">
        <f>กรอกข้อมูล!C6</f>
        <v>3</v>
      </c>
      <c r="G3" s="7" t="s">
        <v>62</v>
      </c>
      <c r="H3" s="6">
        <f>กรอกข้อมูล!C7</f>
        <v>1</v>
      </c>
      <c r="I3" s="7" t="s">
        <v>193</v>
      </c>
      <c r="J3" s="100">
        <f>กรอกข้อมูล!C8</f>
        <v>2564</v>
      </c>
      <c r="L3" s="9"/>
      <c r="M3" s="9"/>
      <c r="N3" s="9"/>
      <c r="O3" s="9"/>
      <c r="P3" s="9"/>
    </row>
    <row r="4" spans="2:16" ht="20.25" customHeight="1" x14ac:dyDescent="0.7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 x14ac:dyDescent="0.7">
      <c r="B5" s="213" t="s">
        <v>26</v>
      </c>
      <c r="C5" s="218" t="s">
        <v>27</v>
      </c>
      <c r="D5" s="219"/>
      <c r="E5" s="213" t="s">
        <v>28</v>
      </c>
      <c r="F5" s="226"/>
      <c r="G5" s="226"/>
      <c r="H5" s="214"/>
      <c r="I5" s="140" t="s">
        <v>39</v>
      </c>
      <c r="J5" s="140"/>
    </row>
    <row r="6" spans="2:16" ht="20.25" customHeight="1" x14ac:dyDescent="0.7">
      <c r="B6" s="213"/>
      <c r="C6" s="220" t="s">
        <v>31</v>
      </c>
      <c r="D6" s="221"/>
      <c r="E6" s="91" t="s">
        <v>180</v>
      </c>
      <c r="F6" s="89" t="s">
        <v>84</v>
      </c>
      <c r="G6" s="89" t="s">
        <v>181</v>
      </c>
      <c r="H6" s="89" t="s">
        <v>84</v>
      </c>
      <c r="I6" s="140"/>
      <c r="J6" s="140"/>
    </row>
    <row r="7" spans="2:16" ht="17.25" customHeight="1" x14ac:dyDescent="0.7">
      <c r="B7" s="90" t="str">
        <f>กรอกข้อมูล!E6</f>
        <v>3/1</v>
      </c>
      <c r="C7" s="223">
        <f>'31'!X28</f>
        <v>0</v>
      </c>
      <c r="D7" s="224"/>
      <c r="E7" s="90">
        <f>'31'!M26</f>
        <v>0</v>
      </c>
      <c r="F7" s="92" t="e">
        <f>'31'!U26</f>
        <v>#DIV/0!</v>
      </c>
      <c r="G7" s="101">
        <f>'31'!M27</f>
        <v>0</v>
      </c>
      <c r="H7" s="92" t="e">
        <f>'31'!W28</f>
        <v>#DIV/0!</v>
      </c>
      <c r="I7" s="222"/>
      <c r="J7" s="222"/>
    </row>
    <row r="8" spans="2:16" ht="17.25" customHeight="1" x14ac:dyDescent="0.7">
      <c r="B8" s="90" t="str">
        <f>กรอกข้อมูล!F6</f>
        <v>3/2</v>
      </c>
      <c r="C8" s="223">
        <f>'32'!X28</f>
        <v>0</v>
      </c>
      <c r="D8" s="224"/>
      <c r="E8" s="90">
        <f>'32'!T28</f>
        <v>0</v>
      </c>
      <c r="F8" s="92" t="e">
        <f>'32'!U28</f>
        <v>#DIV/0!</v>
      </c>
      <c r="G8" s="101">
        <f>'32'!V28</f>
        <v>0</v>
      </c>
      <c r="H8" s="92" t="e">
        <f>'32'!W28</f>
        <v>#DIV/0!</v>
      </c>
      <c r="I8" s="222"/>
      <c r="J8" s="222"/>
    </row>
    <row r="9" spans="2:16" ht="17.25" customHeight="1" x14ac:dyDescent="0.7">
      <c r="B9" s="90" t="str">
        <f>กรอกข้อมูล!G6</f>
        <v>3/3</v>
      </c>
      <c r="C9" s="223">
        <f>'33'!X28</f>
        <v>0</v>
      </c>
      <c r="D9" s="224"/>
      <c r="E9" s="90">
        <f>'33'!T28</f>
        <v>0</v>
      </c>
      <c r="F9" s="92" t="e">
        <f>'33'!U28</f>
        <v>#DIV/0!</v>
      </c>
      <c r="G9" s="101">
        <f>'33'!V28</f>
        <v>0</v>
      </c>
      <c r="H9" s="92" t="e">
        <f>'33'!W28</f>
        <v>#DIV/0!</v>
      </c>
      <c r="I9" s="222"/>
      <c r="J9" s="222"/>
    </row>
    <row r="10" spans="2:16" ht="17.25" customHeight="1" x14ac:dyDescent="0.7">
      <c r="B10" s="90" t="str">
        <f>กรอกข้อมูล!H6</f>
        <v>3/4</v>
      </c>
      <c r="C10" s="223">
        <f>'34'!X28</f>
        <v>0</v>
      </c>
      <c r="D10" s="224"/>
      <c r="E10" s="90">
        <f>'34'!T28</f>
        <v>0</v>
      </c>
      <c r="F10" s="92" t="e">
        <f>'34'!U28</f>
        <v>#DIV/0!</v>
      </c>
      <c r="G10" s="101">
        <f>'34'!V28</f>
        <v>0</v>
      </c>
      <c r="H10" s="92" t="e">
        <f>'34'!W28</f>
        <v>#DIV/0!</v>
      </c>
      <c r="I10" s="222"/>
      <c r="J10" s="222"/>
    </row>
    <row r="11" spans="2:16" ht="17.25" customHeight="1" x14ac:dyDescent="0.7">
      <c r="B11" s="90" t="str">
        <f>กรอกข้อมูล!I6</f>
        <v>3/5</v>
      </c>
      <c r="C11" s="223">
        <f>'35'!X28</f>
        <v>0</v>
      </c>
      <c r="D11" s="224"/>
      <c r="E11" s="90">
        <f>'35'!T28</f>
        <v>0</v>
      </c>
      <c r="F11" s="92" t="e">
        <f>'35'!U28</f>
        <v>#DIV/0!</v>
      </c>
      <c r="G11" s="101">
        <f>'35'!V28</f>
        <v>0</v>
      </c>
      <c r="H11" s="92" t="e">
        <f>'35'!W28</f>
        <v>#DIV/0!</v>
      </c>
      <c r="I11" s="222"/>
      <c r="J11" s="222"/>
    </row>
    <row r="12" spans="2:16" ht="20.25" customHeight="1" x14ac:dyDescent="0.7">
      <c r="B12" s="89" t="s">
        <v>33</v>
      </c>
      <c r="C12" s="213">
        <f>SUM(C7:C11)</f>
        <v>0</v>
      </c>
      <c r="D12" s="214"/>
      <c r="E12" s="90">
        <f>SUM(E7:E11)</f>
        <v>0</v>
      </c>
      <c r="F12" s="92" t="e">
        <f>(E12*100)/C12</f>
        <v>#DIV/0!</v>
      </c>
      <c r="G12" s="101">
        <f t="shared" ref="G12" si="0">SUM(G7:G11)</f>
        <v>0</v>
      </c>
      <c r="H12" s="92" t="e">
        <f>(G12*100)/C12</f>
        <v>#DIV/0!</v>
      </c>
      <c r="I12" s="222"/>
      <c r="J12" s="222"/>
    </row>
    <row r="13" spans="2:16" ht="20.25" customHeight="1" x14ac:dyDescent="0.7">
      <c r="B13" s="9"/>
      <c r="C13" s="9"/>
      <c r="D13" s="9"/>
      <c r="E13" s="12"/>
      <c r="F13" s="12"/>
      <c r="G13" s="12"/>
      <c r="H13" s="12"/>
      <c r="I13" s="12"/>
      <c r="J13" s="12"/>
      <c r="L13" s="9"/>
      <c r="M13" s="9"/>
      <c r="N13" s="9"/>
      <c r="O13" s="9"/>
      <c r="P13" s="9"/>
    </row>
    <row r="14" spans="2:16" ht="24" customHeight="1" x14ac:dyDescent="0.75">
      <c r="B14" s="212" t="s">
        <v>37</v>
      </c>
      <c r="C14" s="212"/>
      <c r="D14" s="212"/>
      <c r="E14" s="212"/>
      <c r="F14" s="212"/>
      <c r="G14" s="212"/>
      <c r="H14" s="212"/>
      <c r="I14" s="212"/>
      <c r="J14" s="212"/>
      <c r="L14" s="9"/>
      <c r="M14" s="9"/>
      <c r="N14" s="9"/>
      <c r="O14" s="9"/>
      <c r="P14" s="9"/>
    </row>
    <row r="15" spans="2:16" ht="12" customHeight="1" x14ac:dyDescent="0.7">
      <c r="B15" s="9"/>
      <c r="C15" s="12"/>
      <c r="D15" s="12"/>
      <c r="E15" s="12"/>
      <c r="F15" s="12"/>
      <c r="G15" s="12"/>
      <c r="H15" s="12"/>
      <c r="I15" s="12"/>
      <c r="L15" s="9"/>
      <c r="M15" s="9"/>
      <c r="N15" s="9"/>
      <c r="O15" s="9"/>
      <c r="P15" s="9"/>
    </row>
    <row r="16" spans="2:16" ht="21" customHeight="1" x14ac:dyDescent="0.7">
      <c r="B16" s="141" t="s">
        <v>38</v>
      </c>
      <c r="C16" s="208" t="s">
        <v>27</v>
      </c>
      <c r="D16" s="208"/>
      <c r="E16" s="208"/>
      <c r="F16" s="208"/>
      <c r="G16" s="208"/>
      <c r="H16" s="208"/>
      <c r="I16" s="140" t="s">
        <v>39</v>
      </c>
      <c r="J16" s="140"/>
      <c r="K16" s="9"/>
      <c r="L16" s="9"/>
      <c r="M16" s="9"/>
      <c r="N16" s="9"/>
      <c r="O16" s="9"/>
      <c r="P16" s="9"/>
    </row>
    <row r="17" spans="2:16" ht="20.25" customHeight="1" x14ac:dyDescent="0.7">
      <c r="B17" s="142"/>
      <c r="C17" s="89" t="s">
        <v>8</v>
      </c>
      <c r="D17" s="89" t="s">
        <v>84</v>
      </c>
      <c r="E17" s="89" t="s">
        <v>9</v>
      </c>
      <c r="F17" s="89" t="s">
        <v>84</v>
      </c>
      <c r="G17" s="89" t="s">
        <v>17</v>
      </c>
      <c r="H17" s="89" t="s">
        <v>84</v>
      </c>
      <c r="I17" s="140"/>
      <c r="J17" s="140"/>
      <c r="K17" s="9"/>
      <c r="L17" s="9"/>
      <c r="M17" s="9"/>
      <c r="N17" s="9"/>
      <c r="O17" s="9"/>
      <c r="P17" s="9"/>
    </row>
    <row r="18" spans="2:16" ht="17.25" customHeight="1" x14ac:dyDescent="0.7">
      <c r="B18" s="88" t="s">
        <v>180</v>
      </c>
      <c r="C18" s="11">
        <f>'31'!T26+'32'!T26+'33'!T26+'34'!T26+'35'!T26</f>
        <v>0</v>
      </c>
      <c r="D18" s="102" t="e">
        <f>(C18*100)/G20</f>
        <v>#DIV/0!</v>
      </c>
      <c r="E18" s="11">
        <f>'31'!T27+'32'!T27+'33'!T27+'34'!T27+'35'!T27</f>
        <v>0</v>
      </c>
      <c r="F18" s="96" t="e">
        <f>(E18*100)/G20</f>
        <v>#DIV/0!</v>
      </c>
      <c r="G18" s="90">
        <f>C18+E18</f>
        <v>0</v>
      </c>
      <c r="H18" s="96" t="e">
        <f>(G18*100)/G20</f>
        <v>#DIV/0!</v>
      </c>
      <c r="I18" s="211"/>
      <c r="J18" s="211"/>
      <c r="K18" s="9"/>
      <c r="L18" s="9"/>
      <c r="M18" s="9"/>
      <c r="N18" s="9"/>
      <c r="O18" s="9"/>
      <c r="P18" s="9"/>
    </row>
    <row r="19" spans="2:16" ht="17.25" customHeight="1" x14ac:dyDescent="0.7">
      <c r="B19" s="88" t="s">
        <v>181</v>
      </c>
      <c r="C19" s="11">
        <f>'31'!V26+'32'!V26+'33'!V26+'34'!V26+'35'!V26</f>
        <v>0</v>
      </c>
      <c r="D19" s="102" t="e">
        <f>(C19*100)/G20</f>
        <v>#DIV/0!</v>
      </c>
      <c r="E19" s="11">
        <f>'31'!V27+'32'!V27+'33'!V27+'34'!V27+'35'!V27</f>
        <v>0</v>
      </c>
      <c r="F19" s="96" t="e">
        <f>(E19*100)/G20</f>
        <v>#DIV/0!</v>
      </c>
      <c r="G19" s="94">
        <f>C19+E19</f>
        <v>0</v>
      </c>
      <c r="H19" s="96" t="e">
        <f>(G19*100)/G20</f>
        <v>#DIV/0!</v>
      </c>
      <c r="I19" s="211"/>
      <c r="J19" s="211"/>
      <c r="K19" s="9"/>
      <c r="L19" s="9"/>
      <c r="M19" s="9"/>
      <c r="N19" s="9"/>
      <c r="O19" s="9"/>
      <c r="P19" s="9"/>
    </row>
    <row r="20" spans="2:16" ht="17.25" customHeight="1" x14ac:dyDescent="0.7">
      <c r="B20" s="93" t="s">
        <v>17</v>
      </c>
      <c r="C20" s="93">
        <f>SUM(C18:C19)</f>
        <v>0</v>
      </c>
      <c r="D20" s="103" t="e">
        <f>(C20*100)/G20</f>
        <v>#DIV/0!</v>
      </c>
      <c r="E20" s="93">
        <f>SUM(E18:E19)</f>
        <v>0</v>
      </c>
      <c r="F20" s="104" t="e">
        <f>(E20*100)/G20</f>
        <v>#DIV/0!</v>
      </c>
      <c r="G20" s="95">
        <f>SUM(G18:G19)</f>
        <v>0</v>
      </c>
      <c r="H20" s="104" t="e">
        <f>SUM(H18:H19)</f>
        <v>#DIV/0!</v>
      </c>
      <c r="I20" s="211"/>
      <c r="J20" s="211"/>
      <c r="K20" s="9"/>
      <c r="L20" s="9"/>
      <c r="M20" s="9"/>
      <c r="N20" s="9"/>
      <c r="O20" s="9"/>
      <c r="P20" s="9"/>
    </row>
    <row r="21" spans="2:16" ht="21" customHeight="1" x14ac:dyDescent="0.6">
      <c r="J21" s="81"/>
    </row>
    <row r="22" spans="2:16" ht="20.25" customHeight="1" x14ac:dyDescent="0.7">
      <c r="C22" s="4" t="s">
        <v>70</v>
      </c>
      <c r="D22" s="4"/>
      <c r="E22" s="81"/>
      <c r="F22" s="81"/>
      <c r="G22" s="81"/>
      <c r="H22" s="81"/>
      <c r="I22" s="81"/>
      <c r="J22" s="81"/>
      <c r="K22" s="28"/>
    </row>
    <row r="23" spans="2:16" ht="12.75" customHeight="1" x14ac:dyDescent="0.7">
      <c r="C23" s="4"/>
      <c r="D23" s="4"/>
      <c r="E23" s="81"/>
      <c r="F23" s="81"/>
      <c r="G23" s="81"/>
      <c r="H23" s="81"/>
      <c r="I23" s="81"/>
      <c r="J23" s="81"/>
      <c r="K23" s="28"/>
    </row>
    <row r="24" spans="2:16" ht="20.25" customHeight="1" x14ac:dyDescent="0.7">
      <c r="C24" s="4" t="s">
        <v>52</v>
      </c>
      <c r="D24" s="4"/>
      <c r="E24" s="81"/>
      <c r="F24" s="81"/>
      <c r="G24" s="81"/>
      <c r="H24" s="81"/>
      <c r="I24" s="81"/>
      <c r="J24" s="81"/>
      <c r="K24" s="28"/>
    </row>
    <row r="25" spans="2:16" ht="20.25" customHeight="1" x14ac:dyDescent="0.7">
      <c r="C25" s="4" t="s">
        <v>194</v>
      </c>
      <c r="D25" s="4"/>
      <c r="E25" s="81"/>
      <c r="F25" s="81"/>
      <c r="G25" s="81"/>
      <c r="H25" s="81"/>
      <c r="I25" s="81"/>
      <c r="J25" s="81"/>
      <c r="K25" s="28"/>
    </row>
    <row r="26" spans="2:16" ht="20.25" customHeight="1" x14ac:dyDescent="0.7">
      <c r="C26" s="4" t="s">
        <v>195</v>
      </c>
      <c r="D26" s="4"/>
      <c r="E26" s="81"/>
      <c r="F26" s="81"/>
      <c r="G26" s="81"/>
      <c r="H26" s="81"/>
      <c r="I26" s="81"/>
      <c r="J26" s="81"/>
      <c r="K26" s="28"/>
    </row>
    <row r="27" spans="2:16" ht="20.25" customHeight="1" x14ac:dyDescent="0.7">
      <c r="C27" s="4" t="s">
        <v>196</v>
      </c>
      <c r="D27" s="4"/>
      <c r="E27" s="81"/>
      <c r="F27" s="81"/>
      <c r="G27" s="81"/>
      <c r="H27" s="81"/>
      <c r="I27" s="81"/>
      <c r="J27" s="81"/>
      <c r="K27" s="28"/>
    </row>
    <row r="28" spans="2:16" ht="15" customHeight="1" x14ac:dyDescent="0.7">
      <c r="C28" s="4"/>
      <c r="D28" s="4"/>
      <c r="E28" s="81"/>
      <c r="F28" s="81"/>
      <c r="G28" s="81"/>
      <c r="H28" s="81"/>
      <c r="I28" s="81"/>
      <c r="J28" s="81"/>
      <c r="K28" s="28"/>
    </row>
    <row r="29" spans="2:16" ht="20.25" customHeight="1" x14ac:dyDescent="0.7">
      <c r="C29" s="4"/>
      <c r="D29" s="4"/>
      <c r="E29" s="81"/>
      <c r="F29" s="81"/>
      <c r="G29" s="81"/>
      <c r="H29" s="81"/>
      <c r="I29" s="81"/>
      <c r="J29" s="81"/>
      <c r="K29" s="28"/>
    </row>
    <row r="30" spans="2:16" ht="20.25" customHeight="1" x14ac:dyDescent="0.7">
      <c r="C30" s="4"/>
      <c r="D30" s="4"/>
      <c r="E30" s="81"/>
      <c r="F30" s="81"/>
      <c r="G30" s="81"/>
      <c r="H30" s="81"/>
      <c r="I30" s="81"/>
      <c r="J30" s="81"/>
      <c r="K30" s="28"/>
    </row>
    <row r="31" spans="2:16" ht="20.25" customHeight="1" x14ac:dyDescent="0.7">
      <c r="C31" s="4"/>
      <c r="D31" s="4"/>
      <c r="E31" s="81"/>
      <c r="F31" s="81"/>
      <c r="G31" s="81"/>
      <c r="H31" s="81"/>
      <c r="I31" s="81"/>
      <c r="J31" s="81"/>
      <c r="K31" s="28"/>
    </row>
    <row r="32" spans="2:16" ht="20.25" customHeight="1" x14ac:dyDescent="0.7">
      <c r="C32" s="4"/>
      <c r="D32" s="4"/>
      <c r="E32" s="81"/>
      <c r="F32" s="81"/>
      <c r="G32" s="81"/>
      <c r="H32" s="81"/>
      <c r="I32" s="81"/>
      <c r="J32" s="81"/>
      <c r="K32" s="28"/>
    </row>
    <row r="33" spans="3:11" ht="20.25" customHeight="1" x14ac:dyDescent="0.7">
      <c r="C33" s="4"/>
      <c r="D33" s="4"/>
      <c r="E33" s="81"/>
      <c r="F33" s="81"/>
      <c r="G33" s="81"/>
      <c r="H33" s="81"/>
      <c r="I33" s="81"/>
      <c r="K33" s="28"/>
    </row>
  </sheetData>
  <sheetProtection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29</vt:i4>
      </vt:variant>
    </vt:vector>
  </HeadingPairs>
  <TitlesOfParts>
    <vt:vector size="37" baseType="lpstr">
      <vt:lpstr>กรอกข้อมูล</vt:lpstr>
      <vt:lpstr>31</vt:lpstr>
      <vt:lpstr>32</vt:lpstr>
      <vt:lpstr>33</vt:lpstr>
      <vt:lpstr>34</vt:lpstr>
      <vt:lpstr>35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'31'!Print_Area</vt:lpstr>
      <vt:lpstr>'32'!Print_Area</vt:lpstr>
      <vt:lpstr>'33'!Print_Area</vt:lpstr>
      <vt:lpstr>'34'!Print_Area</vt:lpstr>
      <vt:lpstr>'35'!Print_Area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2021-10-09T04:01:07Z</dcterms:modified>
</cp:coreProperties>
</file>