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New folder\"/>
    </mc:Choice>
  </mc:AlternateContent>
  <bookViews>
    <workbookView xWindow="0" yWindow="0" windowWidth="20490" windowHeight="7800" activeTab="1"/>
  </bookViews>
  <sheets>
    <sheet name="กรอกข้อมูล" sheetId="18" r:id="rId1"/>
    <sheet name="41" sheetId="7" r:id="rId2"/>
    <sheet name="42" sheetId="14" r:id="rId3"/>
    <sheet name="43" sheetId="15" r:id="rId4"/>
    <sheet name="44" sheetId="16" r:id="rId5"/>
    <sheet name="สรุปผล" sheetId="13" r:id="rId6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'41'!$A$1:$N$50</definedName>
    <definedName name="_xlnm.Print_Area" localSheetId="2">'42'!$A$1:$N$49</definedName>
    <definedName name="_xlnm.Print_Area" localSheetId="3">'43'!$A$1:$N$47</definedName>
    <definedName name="_xlnm.Print_Area" localSheetId="4">'44'!$A$1:$N$47</definedName>
    <definedName name="_xlnm.Print_Area" localSheetId="5">สรุปผล!$A$1:$O$43</definedName>
    <definedName name="การงานอาชีพและเทคโนโลยี">กรอกข้อมูล!$G$79:$G$86</definedName>
    <definedName name="ค">#REF!</definedName>
    <definedName name="คณิตศาสตร์" localSheetId="0">กรอกข้อมูล!$A$79:$A$85</definedName>
    <definedName name="คณิตศาสตร์">#REF!</definedName>
    <definedName name="ง">#REF!</definedName>
    <definedName name="ต">#REF!</definedName>
    <definedName name="ท">#REF!</definedName>
    <definedName name="แนะแนว" localSheetId="0">กรอกข้อมูล!$I$79:$I$79</definedName>
    <definedName name="แนะแนว">#REF!</definedName>
    <definedName name="พ">#REF!</definedName>
    <definedName name="ภาษาต่างประเทศ" localSheetId="0">กรอกข้อมูล!$H$79:$H$90</definedName>
    <definedName name="ภาษาต่างประเทศ">#REF!</definedName>
    <definedName name="ภาษาไทย" localSheetId="0">กรอกข้อมูล!$B$79:$B$85</definedName>
    <definedName name="ภาษาไทย">#REF!</definedName>
    <definedName name="ว">#REF!</definedName>
    <definedName name="วิทยาศาสตร์" localSheetId="0">กรอกข้อมูล!$C$79:$C$87</definedName>
    <definedName name="วิทยาศาสตร์">#REF!</definedName>
    <definedName name="ศ">#REF!</definedName>
    <definedName name="ศิลปะ" localSheetId="0">กรอกข้อมูล!$D$79:$D$82</definedName>
    <definedName name="ศิลปะ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Q49" i="7" l="1"/>
  <c r="Q50" i="7"/>
  <c r="H49" i="7"/>
  <c r="H50" i="7"/>
  <c r="H6" i="18" l="1"/>
  <c r="G6" i="18"/>
  <c r="B9" i="13" s="1"/>
  <c r="K28" i="7"/>
  <c r="G2" i="16" l="1"/>
  <c r="B10" i="13"/>
  <c r="AF8" i="16"/>
  <c r="AE8" i="15"/>
  <c r="AF8" i="14"/>
  <c r="AF8" i="7"/>
  <c r="H48" i="16"/>
  <c r="Q48" i="16"/>
  <c r="P48" i="15"/>
  <c r="H4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8" i="16"/>
  <c r="H8" i="15"/>
  <c r="H8" i="14"/>
  <c r="Q4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8" i="7"/>
  <c r="Q48" i="14" l="1"/>
  <c r="Q49" i="14"/>
  <c r="K28" i="16" l="1"/>
  <c r="K28" i="15"/>
  <c r="K28" i="14"/>
  <c r="E6" i="18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P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P47" i="15"/>
  <c r="P46" i="15"/>
  <c r="P45" i="15"/>
  <c r="P44" i="15"/>
  <c r="P43" i="15"/>
  <c r="P42" i="15"/>
  <c r="P41" i="15"/>
  <c r="P40" i="15"/>
  <c r="P39" i="15"/>
  <c r="P38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S13" i="13"/>
  <c r="P14" i="15"/>
  <c r="P13" i="15"/>
  <c r="P12" i="15"/>
  <c r="P11" i="15"/>
  <c r="P10" i="15"/>
  <c r="P9" i="15"/>
  <c r="P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Z10" i="15" l="1"/>
  <c r="V10" i="15"/>
  <c r="Y10" i="15"/>
  <c r="U10" i="15"/>
  <c r="AB10" i="15"/>
  <c r="X10" i="15"/>
  <c r="T10" i="15"/>
  <c r="AA10" i="15"/>
  <c r="W10" i="15"/>
  <c r="S10" i="15"/>
  <c r="X9" i="13" s="1"/>
  <c r="AB9" i="15"/>
  <c r="AG8" i="13" s="1"/>
  <c r="U9" i="15"/>
  <c r="Z8" i="13" s="1"/>
  <c r="AA9" i="15"/>
  <c r="X9" i="15"/>
  <c r="Z9" i="15"/>
  <c r="AE8" i="13" s="1"/>
  <c r="S9" i="15"/>
  <c r="X8" i="13" s="1"/>
  <c r="T9" i="15"/>
  <c r="Y8" i="13" s="1"/>
  <c r="V9" i="15"/>
  <c r="AA8" i="13" s="1"/>
  <c r="Y9" i="15"/>
  <c r="W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B9" i="14"/>
  <c r="AF6" i="13" s="1"/>
  <c r="Z9" i="14"/>
  <c r="K22" i="14" s="1"/>
  <c r="X9" i="14"/>
  <c r="AB6" i="13" s="1"/>
  <c r="V9" i="14"/>
  <c r="Z6" i="13" s="1"/>
  <c r="T9" i="14"/>
  <c r="X6" i="13" s="1"/>
  <c r="AC10" i="14"/>
  <c r="AA10" i="14"/>
  <c r="Y10" i="14"/>
  <c r="W10" i="14"/>
  <c r="U10" i="14"/>
  <c r="AC9" i="14"/>
  <c r="AG6" i="13" s="1"/>
  <c r="AA9" i="14"/>
  <c r="AE6" i="13" s="1"/>
  <c r="Y9" i="14"/>
  <c r="AC6" i="13" s="1"/>
  <c r="W9" i="14"/>
  <c r="AA6" i="13" s="1"/>
  <c r="U9" i="14"/>
  <c r="Y6" i="13" s="1"/>
  <c r="AB10" i="14"/>
  <c r="Z10" i="14"/>
  <c r="L22" i="14" s="1"/>
  <c r="X10" i="14"/>
  <c r="V10" i="14"/>
  <c r="T10" i="14"/>
  <c r="X7" i="13" s="1"/>
  <c r="AF8" i="13"/>
  <c r="AC8" i="13"/>
  <c r="AD7" i="13" l="1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Y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Z11" i="14"/>
  <c r="AD6" i="13"/>
  <c r="AH6" i="13" s="1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B11" i="15"/>
  <c r="K16" i="15"/>
  <c r="S11" i="15"/>
  <c r="AC9" i="15"/>
  <c r="Z11" i="15"/>
  <c r="K23" i="15"/>
  <c r="X11" i="15"/>
  <c r="K21" i="15"/>
  <c r="K19" i="15"/>
  <c r="V11" i="15"/>
  <c r="K17" i="15"/>
  <c r="T11" i="15"/>
  <c r="K24" i="15"/>
  <c r="AA11" i="15"/>
  <c r="K20" i="15"/>
  <c r="W11" i="15"/>
  <c r="AC10" i="15"/>
  <c r="L16" i="15"/>
  <c r="K18" i="15"/>
  <c r="U11" i="15"/>
  <c r="K25" i="14"/>
  <c r="AC11" i="14"/>
  <c r="K16" i="14"/>
  <c r="T11" i="14"/>
  <c r="AD9" i="14"/>
  <c r="AA11" i="14"/>
  <c r="K23" i="14"/>
  <c r="Y11" i="14"/>
  <c r="K21" i="14"/>
  <c r="K19" i="14"/>
  <c r="W11" i="14"/>
  <c r="K17" i="14"/>
  <c r="U11" i="14"/>
  <c r="K24" i="14"/>
  <c r="AB11" i="14"/>
  <c r="K20" i="14"/>
  <c r="X11" i="14"/>
  <c r="AD10" i="14"/>
  <c r="L16" i="14"/>
  <c r="K18" i="14"/>
  <c r="V11" i="14"/>
  <c r="AF11" i="14" l="1"/>
  <c r="AF10" i="14" s="1"/>
  <c r="AE11" i="15"/>
  <c r="AE10" i="15" s="1"/>
  <c r="AF11" i="16"/>
  <c r="AF10" i="16" s="1"/>
  <c r="AH9" i="13"/>
  <c r="AI8" i="13" s="1"/>
  <c r="AH11" i="13"/>
  <c r="AI10" i="13" s="1"/>
  <c r="AH7" i="13"/>
  <c r="AI6" i="13" s="1"/>
  <c r="AI12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U20" i="15"/>
  <c r="H9" i="13"/>
  <c r="W20" i="15"/>
  <c r="E9" i="13"/>
  <c r="T20" i="15"/>
  <c r="J9" i="13"/>
  <c r="Y14" i="15"/>
  <c r="Y20" i="15"/>
  <c r="I9" i="13"/>
  <c r="X20" i="15"/>
  <c r="D9" i="13"/>
  <c r="S20" i="15"/>
  <c r="S14" i="15"/>
  <c r="L9" i="13"/>
  <c r="AA20" i="15"/>
  <c r="G9" i="13"/>
  <c r="V20" i="15"/>
  <c r="V14" i="15"/>
  <c r="K9" i="13"/>
  <c r="Z20" i="15"/>
  <c r="M9" i="13"/>
  <c r="AB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R10" i="15"/>
  <c r="K11" i="15" s="1"/>
  <c r="S10" i="16"/>
  <c r="K11" i="16" s="1"/>
  <c r="M19" i="14"/>
  <c r="M23" i="16"/>
  <c r="M19" i="16"/>
  <c r="M16" i="16"/>
  <c r="AD11" i="16"/>
  <c r="S9" i="16"/>
  <c r="M19" i="15"/>
  <c r="M23" i="15"/>
  <c r="AC11" i="15"/>
  <c r="R9" i="15"/>
  <c r="M16" i="15"/>
  <c r="M23" i="14"/>
  <c r="AD11" i="14"/>
  <c r="S9" i="14"/>
  <c r="M16" i="14"/>
  <c r="S11" i="16" l="1"/>
  <c r="K10" i="16"/>
  <c r="R11" i="15"/>
  <c r="K10" i="15"/>
  <c r="S11" i="14"/>
  <c r="K10" i="14"/>
  <c r="C9" i="13" l="1"/>
  <c r="AB12" i="15"/>
  <c r="AB21" i="15" s="1"/>
  <c r="C8" i="13"/>
  <c r="AC12" i="14"/>
  <c r="AC21" i="14" s="1"/>
  <c r="C10" i="13"/>
  <c r="AC12" i="16"/>
  <c r="AC21" i="16" s="1"/>
  <c r="L9" i="16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L9" i="15"/>
  <c r="AE9" i="15"/>
  <c r="Y23" i="15" s="1"/>
  <c r="Y12" i="15"/>
  <c r="U12" i="15"/>
  <c r="U21" i="15" s="1"/>
  <c r="W12" i="15"/>
  <c r="W21" i="15" s="1"/>
  <c r="T23" i="15"/>
  <c r="T12" i="15"/>
  <c r="T21" i="15" s="1"/>
  <c r="AA12" i="15"/>
  <c r="AA21" i="15" s="1"/>
  <c r="Z12" i="15"/>
  <c r="Z21" i="15" s="1"/>
  <c r="X12" i="15"/>
  <c r="X21" i="15" s="1"/>
  <c r="V12" i="15"/>
  <c r="S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S21" i="15"/>
  <c r="S15" i="15"/>
  <c r="S22" i="15" s="1"/>
  <c r="V15" i="15"/>
  <c r="V21" i="15"/>
  <c r="Y21" i="15"/>
  <c r="Y15" i="15"/>
  <c r="T21" i="14"/>
  <c r="T15" i="14"/>
  <c r="T22" i="14" s="1"/>
  <c r="W15" i="14"/>
  <c r="W21" i="14"/>
  <c r="Z21" i="14"/>
  <c r="Z15" i="14"/>
  <c r="AD12" i="16"/>
  <c r="AC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B10" i="7" l="1"/>
  <c r="X10" i="7"/>
  <c r="T10" i="7"/>
  <c r="Z9" i="7"/>
  <c r="V9" i="7"/>
  <c r="Y9" i="7"/>
  <c r="Z10" i="7"/>
  <c r="AB9" i="7"/>
  <c r="X9" i="7"/>
  <c r="AA10" i="7"/>
  <c r="W10" i="7"/>
  <c r="AC9" i="7"/>
  <c r="U9" i="7"/>
  <c r="V10" i="7"/>
  <c r="T9" i="7"/>
  <c r="AC10" i="7"/>
  <c r="Y10" i="7"/>
  <c r="U10" i="7"/>
  <c r="AA9" i="7"/>
  <c r="W9" i="7"/>
  <c r="T11" i="7" l="1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AF11" i="7" l="1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AH16" i="13" l="1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M19" i="7"/>
  <c r="M16" i="7"/>
  <c r="H22" i="13" l="1"/>
  <c r="D12" i="13"/>
  <c r="D13" i="13" s="1"/>
  <c r="AH15" i="13"/>
  <c r="I7" i="13"/>
  <c r="I12" i="13" s="1"/>
  <c r="I13" i="13" s="1"/>
  <c r="Y20" i="7"/>
  <c r="K10" i="7"/>
  <c r="S11" i="7"/>
  <c r="AF9" i="7" l="1"/>
  <c r="Z23" i="7" s="1"/>
  <c r="AC12" i="7"/>
  <c r="H7" i="13"/>
  <c r="H12" i="13" s="1"/>
  <c r="H13" i="13" s="1"/>
  <c r="X20" i="7"/>
  <c r="Y12" i="7"/>
  <c r="C7" i="13"/>
  <c r="L9" i="7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W21" i="7"/>
  <c r="W15" i="7"/>
  <c r="AD12" i="7"/>
  <c r="AA21" i="7"/>
  <c r="Z15" i="7"/>
  <c r="S5" i="13" l="1"/>
  <c r="S6" i="13" l="1"/>
  <c r="D14" i="13" s="1"/>
</calcChain>
</file>

<file path=xl/sharedStrings.xml><?xml version="1.0" encoding="utf-8"?>
<sst xmlns="http://schemas.openxmlformats.org/spreadsheetml/2006/main" count="993" uniqueCount="607">
  <si>
    <t>เลขที่</t>
  </si>
  <si>
    <t>เลขประจำตัว</t>
  </si>
  <si>
    <t>ณัฐวุฒิ</t>
  </si>
  <si>
    <t>วราภรณ์</t>
  </si>
  <si>
    <t>รอดเจริญ</t>
  </si>
  <si>
    <t>ฤทธิกุล</t>
  </si>
  <si>
    <t>สัมพันธ์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</si>
  <si>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</si>
  <si>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</si>
  <si>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</si>
  <si>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</si>
  <si>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</si>
  <si>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</si>
  <si>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</si>
  <si>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</si>
  <si>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</si>
  <si>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ชนากานต์</t>
  </si>
  <si>
    <t>บัณฑิตา</t>
  </si>
  <si>
    <t>รักกะเปา</t>
  </si>
  <si>
    <t>นันท์นภัส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</si>
  <si>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</si>
  <si>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</si>
  <si>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</si>
  <si>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</si>
  <si>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</si>
  <si>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</si>
  <si>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</si>
  <si>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</si>
  <si>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</si>
  <si>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</si>
  <si>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</si>
  <si>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</si>
  <si>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</si>
  <si>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</si>
  <si>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</si>
  <si>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</si>
  <si>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</si>
  <si>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</si>
  <si>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</si>
  <si>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</si>
  <si>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</si>
  <si>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</si>
  <si>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</si>
  <si>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</si>
  <si>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</si>
  <si>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</si>
  <si>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</si>
  <si>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</si>
  <si>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</si>
  <si>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</si>
  <si>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</si>
  <si>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</si>
  <si>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</si>
  <si>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</si>
  <si>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</si>
  <si>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</si>
  <si>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</si>
  <si>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</si>
  <si>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</si>
  <si>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</si>
  <si>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การอนุมัติผลการเรียน     (  )  อนุมัติ              (  ) ไม่อนุมัติ</t>
  </si>
  <si>
    <t>ลงชื่อ .............................................. ผู้อำนวยการโรงเรียนบ้านตาขุนวิทยา</t>
  </si>
  <si>
    <t xml:space="preserve">        (นายบุญเลิศ  ทองชล)</t>
  </si>
  <si>
    <t xml:space="preserve">      ......../……………./……….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</si>
  <si>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</si>
  <si>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</si>
  <si>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</si>
  <si>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</si>
  <si>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</si>
  <si>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</si>
  <si>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</si>
  <si>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</si>
  <si>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 ปีการศึกษา </t>
  </si>
  <si>
    <t xml:space="preserve">นักเรียนชั้นมัธยมศึกษาปีที่   </t>
  </si>
  <si>
    <t>การงานอาชีพและเทคโนโลยี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</si>
  <si>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</si>
  <si>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</si>
  <si>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</si>
  <si>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</si>
  <si>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</si>
  <si>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</si>
  <si>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</si>
  <si>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</si>
  <si>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</si>
  <si>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</si>
  <si>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</si>
  <si>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</si>
  <si>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</si>
  <si>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</si>
  <si>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</si>
  <si>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</si>
  <si>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</si>
  <si>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</si>
  <si>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</si>
  <si>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วิทยาศาสตร์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</si>
  <si>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</si>
  <si>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</si>
  <si>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</si>
  <si>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</si>
  <si>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</si>
  <si>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</si>
  <si>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</si>
  <si>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</si>
  <si>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</si>
  <si>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</si>
  <si>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</si>
  <si>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</si>
  <si>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</si>
  <si>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</si>
  <si>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</si>
  <si>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 xml:space="preserve"> ร และ มส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</si>
  <si>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</si>
  <si>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</si>
  <si>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</si>
  <si>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</si>
  <si>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</si>
  <si>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(นางสาวจุฬาลักษณ์  กลิ่นกล่อม)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</si>
  <si>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</si>
  <si>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</si>
  <si>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</si>
  <si>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</si>
  <si>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</si>
  <si>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</si>
  <si>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</si>
  <si>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</si>
  <si>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</si>
  <si>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</si>
  <si>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</si>
  <si>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</si>
  <si>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</si>
  <si>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</si>
  <si>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</si>
  <si>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</si>
  <si>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</si>
  <si>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</si>
  <si>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</si>
  <si>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</si>
  <si>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</si>
  <si>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</si>
  <si>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</si>
  <si>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</si>
  <si>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</si>
  <si>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</si>
  <si>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</si>
  <si>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</si>
  <si>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</si>
  <si>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</si>
  <si>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</si>
  <si>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</si>
  <si>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</si>
  <si>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</si>
  <si>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</si>
  <si>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</si>
  <si>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</si>
  <si>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</si>
  <si>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</si>
  <si>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(นางสาวสุภัคศร  ปากลาว)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</si>
  <si>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</si>
  <si>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</si>
  <si>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</si>
  <si>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</si>
  <si>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</si>
  <si>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(นายกิตติชัย  โสภณอัมพรนนท์)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</si>
  <si>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</si>
  <si>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</si>
  <si>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</si>
  <si>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</si>
  <si>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</si>
  <si>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(Mr.Even Braker)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</si>
  <si>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</si>
  <si>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</si>
  <si>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</si>
  <si>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</si>
  <si>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</si>
  <si>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</si>
  <si>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</si>
  <si>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ทดสอบครั้งที่ 1</t>
  </si>
  <si>
    <t xml:space="preserve"> A 23101</t>
  </si>
  <si>
    <t>นร.มีเกรด</t>
  </si>
  <si>
    <t>บัวแก้ว</t>
  </si>
  <si>
    <t>ไทรจีน</t>
  </si>
  <si>
    <t>ศรีสุวรรณ</t>
  </si>
  <si>
    <t>จิตราภิรมย์</t>
  </si>
  <si>
    <t>พัฒแทน</t>
  </si>
  <si>
    <t>จันทฤทธิ์</t>
  </si>
  <si>
    <t>กรกนก</t>
  </si>
  <si>
    <t>ชาลิสา</t>
  </si>
  <si>
    <t>ณัฐพร</t>
  </si>
  <si>
    <t>พัชตพล</t>
  </si>
  <si>
    <t>เสาวลักษณ์</t>
  </si>
  <si>
    <t>นาย</t>
  </si>
  <si>
    <t>แสงตาขุน</t>
  </si>
  <si>
    <t>ศุภณัฐ</t>
  </si>
  <si>
    <t>กัญญ์วรา</t>
  </si>
  <si>
    <t>นางสาว</t>
  </si>
  <si>
    <t>เจษฎา</t>
  </si>
  <si>
    <t>ศรีสวัสดิ์</t>
  </si>
  <si>
    <t>สาเรศ</t>
  </si>
  <si>
    <t>แช่มไล่</t>
  </si>
  <si>
    <t>ชูวารี</t>
  </si>
  <si>
    <t>อดิศักดิ์</t>
  </si>
  <si>
    <t>พันธุรักษ์</t>
  </si>
  <si>
    <t>เสือแก้ว</t>
  </si>
  <si>
    <t>ชูเพชร์</t>
  </si>
  <si>
    <t>08156</t>
  </si>
  <si>
    <t>เกรียงไกร</t>
  </si>
  <si>
    <t>08164</t>
  </si>
  <si>
    <t>ฐาปกรณ์</t>
  </si>
  <si>
    <t>08224</t>
  </si>
  <si>
    <t>อนิรุทธิ์</t>
  </si>
  <si>
    <t>08227</t>
  </si>
  <si>
    <t>อมรเทพ</t>
  </si>
  <si>
    <t>ไชยชำนิ</t>
  </si>
  <si>
    <t>08442</t>
  </si>
  <si>
    <t>กันตพงศ์</t>
  </si>
  <si>
    <t>เพชรชู</t>
  </si>
  <si>
    <t>08454</t>
  </si>
  <si>
    <t xml:space="preserve">ชวนากร </t>
  </si>
  <si>
    <t>นุ่นแก้ว</t>
  </si>
  <si>
    <t>08456</t>
  </si>
  <si>
    <t>ชินวัตร</t>
  </si>
  <si>
    <t>วรรณคีรี</t>
  </si>
  <si>
    <t>08458</t>
  </si>
  <si>
    <t xml:space="preserve">ณรงค์เกียรติ </t>
  </si>
  <si>
    <t>พรหมคุ้ม</t>
  </si>
  <si>
    <t>08471</t>
  </si>
  <si>
    <t>ธีรภัทร</t>
  </si>
  <si>
    <t>ยมนานนท์</t>
  </si>
  <si>
    <t>08483</t>
  </si>
  <si>
    <t>พิพัธน์</t>
  </si>
  <si>
    <t>ถาวร</t>
  </si>
  <si>
    <t>08493</t>
  </si>
  <si>
    <t>รัชชนนท์</t>
  </si>
  <si>
    <t>ชูจันทร์</t>
  </si>
  <si>
    <t>08494</t>
  </si>
  <si>
    <t>วิทวัส</t>
  </si>
  <si>
    <t>เพชรล่อง</t>
  </si>
  <si>
    <t>08498</t>
  </si>
  <si>
    <t>ศุภกร</t>
  </si>
  <si>
    <t>พุทธเจริญ</t>
  </si>
  <si>
    <t>08500</t>
  </si>
  <si>
    <t>ศุภโชค</t>
  </si>
  <si>
    <t>วิมัติ</t>
  </si>
  <si>
    <t>08510</t>
  </si>
  <si>
    <t>ทองสัมฤทธิ์</t>
  </si>
  <si>
    <t>09305</t>
  </si>
  <si>
    <t>จตุภูมิ</t>
  </si>
  <si>
    <t>ตันตสีมันต์</t>
  </si>
  <si>
    <t>09306</t>
  </si>
  <si>
    <t>ณฐพร</t>
  </si>
  <si>
    <t>ไกรวงศ์</t>
  </si>
  <si>
    <t>09307</t>
  </si>
  <si>
    <t>ณรงฤทธิ์</t>
  </si>
  <si>
    <t>ชัยนาคิน</t>
  </si>
  <si>
    <t>09309</t>
  </si>
  <si>
    <t>นฤเดช</t>
  </si>
  <si>
    <t>09310</t>
  </si>
  <si>
    <t>ปริญญา</t>
  </si>
  <si>
    <t>หลังชาย</t>
  </si>
  <si>
    <t>09311</t>
  </si>
  <si>
    <t>พงศธร</t>
  </si>
  <si>
    <t>ทศวารี</t>
  </si>
  <si>
    <t>09312</t>
  </si>
  <si>
    <t>เริงชัย</t>
  </si>
  <si>
    <t>จันทร์อ่อน</t>
  </si>
  <si>
    <t>09313</t>
  </si>
  <si>
    <t>ศรัณย์</t>
  </si>
  <si>
    <t>09314</t>
  </si>
  <si>
    <t>อภิวิชญ์</t>
  </si>
  <si>
    <t>เบ้าคำ</t>
  </si>
  <si>
    <t>08524</t>
  </si>
  <si>
    <t>กัลยารัตน์</t>
  </si>
  <si>
    <t>วราชัย</t>
  </si>
  <si>
    <t>08525</t>
  </si>
  <si>
    <t>เกตน์สิริ</t>
  </si>
  <si>
    <t>08540</t>
  </si>
  <si>
    <t>ณิชารีย์</t>
  </si>
  <si>
    <t>08543</t>
  </si>
  <si>
    <t>ธนิษฐา</t>
  </si>
  <si>
    <t>ศรีสาคร</t>
  </si>
  <si>
    <t>08554</t>
  </si>
  <si>
    <t xml:space="preserve">ปณิดา </t>
  </si>
  <si>
    <t>กอมสิน</t>
  </si>
  <si>
    <t>08564</t>
  </si>
  <si>
    <t>พัสตราภรณ์</t>
  </si>
  <si>
    <t>08570</t>
  </si>
  <si>
    <t>รวินทร์วัณย์</t>
  </si>
  <si>
    <t>อินทรสวัสดิ์</t>
  </si>
  <si>
    <t>08576</t>
  </si>
  <si>
    <t>วรศมน</t>
  </si>
  <si>
    <t>มาสินธ์</t>
  </si>
  <si>
    <t>08585</t>
  </si>
  <si>
    <t>สาธิตา</t>
  </si>
  <si>
    <t>ทิพย์บรรพต</t>
  </si>
  <si>
    <t>08592</t>
  </si>
  <si>
    <t>สุวภัทร</t>
  </si>
  <si>
    <t>09315</t>
  </si>
  <si>
    <t>กัญญารัตน์</t>
  </si>
  <si>
    <t>ปลอดกำ</t>
  </si>
  <si>
    <t>09316</t>
  </si>
  <si>
    <t>จันทร์จิรา</t>
  </si>
  <si>
    <t>ราชาประจันทร์</t>
  </si>
  <si>
    <t>09317</t>
  </si>
  <si>
    <t xml:space="preserve">ณัฐรดี  </t>
  </si>
  <si>
    <t>ด้วงเพชร</t>
  </si>
  <si>
    <t>09318</t>
  </si>
  <si>
    <t>ประภัสสร</t>
  </si>
  <si>
    <t>จันทร์พฤกษ์</t>
  </si>
  <si>
    <t>09319</t>
  </si>
  <si>
    <t>ปุญญิศา</t>
  </si>
  <si>
    <t>09320</t>
  </si>
  <si>
    <t>ยุวดี</t>
  </si>
  <si>
    <t>สุวรรณ</t>
  </si>
  <si>
    <t>09321</t>
  </si>
  <si>
    <t>สิรีธร</t>
  </si>
  <si>
    <t>ชูจิตต์</t>
  </si>
  <si>
    <t>09322</t>
  </si>
  <si>
    <t>พยัคฆา</t>
  </si>
  <si>
    <t>09371</t>
  </si>
  <si>
    <t>มณีรัตน์</t>
  </si>
  <si>
    <t>ชูสุวรรณ</t>
  </si>
  <si>
    <t xml:space="preserve">ครูที่ปรึกษา          นางสุดา เอ้งฉ้วน         นายนพดล   ทองนา </t>
  </si>
  <si>
    <t>08440</t>
  </si>
  <si>
    <t>ก้องกิดากร</t>
  </si>
  <si>
    <t>วัฒนชัย</t>
  </si>
  <si>
    <t>08443</t>
  </si>
  <si>
    <t xml:space="preserve">กิตติกร </t>
  </si>
  <si>
    <t>ฐิระพันธ์</t>
  </si>
  <si>
    <t>08452</t>
  </si>
  <si>
    <t>เจษฎากร</t>
  </si>
  <si>
    <t>08455</t>
  </si>
  <si>
    <t>ชัยณรงค์</t>
  </si>
  <si>
    <t>08467</t>
  </si>
  <si>
    <t>ดัสกร</t>
  </si>
  <si>
    <t>08479</t>
  </si>
  <si>
    <t>ปัณณธร</t>
  </si>
  <si>
    <t>ราชไรกิจ</t>
  </si>
  <si>
    <t>08482</t>
  </si>
  <si>
    <t xml:space="preserve">พันธุ์ธัช </t>
  </si>
  <si>
    <t>กล่อมเจริญ</t>
  </si>
  <si>
    <t>08509</t>
  </si>
  <si>
    <t>อดิเทพ</t>
  </si>
  <si>
    <t>สาริกขา</t>
  </si>
  <si>
    <t>08514</t>
  </si>
  <si>
    <t xml:space="preserve">อำพล  </t>
  </si>
  <si>
    <t>ทองมาก</t>
  </si>
  <si>
    <t>09323</t>
  </si>
  <si>
    <t>หวานแหว่ง</t>
  </si>
  <si>
    <t>09324</t>
  </si>
  <si>
    <t>ชัยวัฒน์</t>
  </si>
  <si>
    <t>09325</t>
  </si>
  <si>
    <t xml:space="preserve">ภัคพล  </t>
  </si>
  <si>
    <t>ประทุม</t>
  </si>
  <si>
    <t>09326</t>
  </si>
  <si>
    <t>เรวัฒน์</t>
  </si>
  <si>
    <t>สายหยุด</t>
  </si>
  <si>
    <t>09368</t>
  </si>
  <si>
    <t>ติณณภพ</t>
  </si>
  <si>
    <t>ดีสิงห์บุญ</t>
  </si>
  <si>
    <t>08516</t>
  </si>
  <si>
    <t>กนกกาญจน์</t>
  </si>
  <si>
    <t>ศรีแก้วรักษ์</t>
  </si>
  <si>
    <t>08518</t>
  </si>
  <si>
    <t>ทองใหม่</t>
  </si>
  <si>
    <t>08520</t>
  </si>
  <si>
    <t>กษมา</t>
  </si>
  <si>
    <t>โสนเส้ง</t>
  </si>
  <si>
    <t>08521</t>
  </si>
  <si>
    <t>ปานศรี</t>
  </si>
  <si>
    <t>08522</t>
  </si>
  <si>
    <t>กัณญ์วรา</t>
  </si>
  <si>
    <t>น้อมเกตุ</t>
  </si>
  <si>
    <t>08527</t>
  </si>
  <si>
    <t>ขวัญแก้ว</t>
  </si>
  <si>
    <t>08528</t>
  </si>
  <si>
    <t>เขมมิกา</t>
  </si>
  <si>
    <t>ปั้นทอง</t>
  </si>
  <si>
    <t>08533</t>
  </si>
  <si>
    <t>08535</t>
  </si>
  <si>
    <t>ชลธิชา</t>
  </si>
  <si>
    <t>เกลี้ยงเกลา</t>
  </si>
  <si>
    <t>08539</t>
  </si>
  <si>
    <t>ศรีชาย</t>
  </si>
  <si>
    <t>08552</t>
  </si>
  <si>
    <t>เบญจมาศ</t>
  </si>
  <si>
    <t>ชูเมฆ</t>
  </si>
  <si>
    <t>08555</t>
  </si>
  <si>
    <t>ปทิตตา</t>
  </si>
  <si>
    <t>08560</t>
  </si>
  <si>
    <t>ปลายฟ้า</t>
  </si>
  <si>
    <t>เกลือมีผล</t>
  </si>
  <si>
    <t>08562</t>
  </si>
  <si>
    <t>ผกากรอง</t>
  </si>
  <si>
    <t>08573</t>
  </si>
  <si>
    <t>วจนะ</t>
  </si>
  <si>
    <t>กิจสุวรรณ</t>
  </si>
  <si>
    <t>08574</t>
  </si>
  <si>
    <t>วชิราภรณ์</t>
  </si>
  <si>
    <t>ขวัญหวาน</t>
  </si>
  <si>
    <t>08580</t>
  </si>
  <si>
    <t>ศิริประภา</t>
  </si>
  <si>
    <t>จันทร์สว่าง</t>
  </si>
  <si>
    <t>08588</t>
  </si>
  <si>
    <t>สุภาศินี</t>
  </si>
  <si>
    <t>เมืองนอน</t>
  </si>
  <si>
    <t>08589</t>
  </si>
  <si>
    <t>เมืองไทย</t>
  </si>
  <si>
    <t>08591</t>
  </si>
  <si>
    <t>วิจุนัง</t>
  </si>
  <si>
    <t>08870</t>
  </si>
  <si>
    <t>นภัสสร</t>
  </si>
  <si>
    <t>09119</t>
  </si>
  <si>
    <t>สุรินแปง</t>
  </si>
  <si>
    <t>09327</t>
  </si>
  <si>
    <t>อินทร์ภักดี</t>
  </si>
  <si>
    <t>09328</t>
  </si>
  <si>
    <t>ญาณิศา</t>
  </si>
  <si>
    <t>สมบูรณ์</t>
  </si>
  <si>
    <t>09329</t>
  </si>
  <si>
    <t>นฤพร</t>
  </si>
  <si>
    <t>เจริญสุข</t>
  </si>
  <si>
    <t>09330</t>
  </si>
  <si>
    <t>ศวรรณยา</t>
  </si>
  <si>
    <t>เกื้อมา</t>
  </si>
  <si>
    <t>ครูที่ปรึกษา          นางสาวช่อทิพย์ ทองมีสุข       นางสาวอาทิตยา  เกตุแก้ว</t>
  </si>
  <si>
    <t>08463</t>
  </si>
  <si>
    <t>พันธ์ดี</t>
  </si>
  <si>
    <t>08466</t>
  </si>
  <si>
    <t>ณัฐสิทธิ์</t>
  </si>
  <si>
    <t>08472</t>
  </si>
  <si>
    <t>ธีรศักดิ์</t>
  </si>
  <si>
    <t>คงดี</t>
  </si>
  <si>
    <t>08480</t>
  </si>
  <si>
    <t>ปุณยวัจน์</t>
  </si>
  <si>
    <t>ก้างออนตา</t>
  </si>
  <si>
    <t>09331</t>
  </si>
  <si>
    <t>เกียรติศักดิ์</t>
  </si>
  <si>
    <t>ทับไทร</t>
  </si>
  <si>
    <t>09332</t>
  </si>
  <si>
    <t>ขจรเกียรติ</t>
  </si>
  <si>
    <t>ขวัญชื่น</t>
  </si>
  <si>
    <t>08515</t>
  </si>
  <si>
    <t>กชกร</t>
  </si>
  <si>
    <t>บัวทอง</t>
  </si>
  <si>
    <t>08538</t>
  </si>
  <si>
    <t>ณัฐณิชา</t>
  </si>
  <si>
    <t>ศักดามี</t>
  </si>
  <si>
    <t>08553</t>
  </si>
  <si>
    <t>เบญจวรรณ</t>
  </si>
  <si>
    <t>แป๊ะอุ้ย</t>
  </si>
  <si>
    <t>08558</t>
  </si>
  <si>
    <t>ปริยากรณ์</t>
  </si>
  <si>
    <t>08563</t>
  </si>
  <si>
    <t>ผกามาส</t>
  </si>
  <si>
    <t>พูนสง</t>
  </si>
  <si>
    <t>08579</t>
  </si>
  <si>
    <t>ศิญาณี</t>
  </si>
  <si>
    <t>สุนทรา</t>
  </si>
  <si>
    <t>08587</t>
  </si>
  <si>
    <t>สุชาดา</t>
  </si>
  <si>
    <t>รุ่งสุวรรณ</t>
  </si>
  <si>
    <t>09334</t>
  </si>
  <si>
    <t xml:space="preserve">จิราวรรณ </t>
  </si>
  <si>
    <t>09335</t>
  </si>
  <si>
    <t>ณัฐกฤตา</t>
  </si>
  <si>
    <t>แสงแดง</t>
  </si>
  <si>
    <t>09336</t>
  </si>
  <si>
    <t>นารีรัตน์</t>
  </si>
  <si>
    <t>ภักดี</t>
  </si>
  <si>
    <t>09338</t>
  </si>
  <si>
    <t>ปิยธิดา</t>
  </si>
  <si>
    <t>สิทธิพร</t>
  </si>
  <si>
    <t>09340</t>
  </si>
  <si>
    <t xml:space="preserve">พุทธิชา </t>
  </si>
  <si>
    <t>แก้วเกลี้ยง</t>
  </si>
  <si>
    <t>09341</t>
  </si>
  <si>
    <t>เพียงใจ</t>
  </si>
  <si>
    <t>สิงห์ทอง</t>
  </si>
  <si>
    <t>09342</t>
  </si>
  <si>
    <t>แพรวา</t>
  </si>
  <si>
    <t>รุ่งรัตน์</t>
  </si>
  <si>
    <t>09343</t>
  </si>
  <si>
    <t>รัชฎาภรณ์</t>
  </si>
  <si>
    <t>สุทธินวล</t>
  </si>
  <si>
    <t>09344</t>
  </si>
  <si>
    <t>ลัดดาวรรณ</t>
  </si>
  <si>
    <t>หนูบุญ</t>
  </si>
  <si>
    <t>09345</t>
  </si>
  <si>
    <t>สุดารัตน์</t>
  </si>
  <si>
    <t>เจินเทินบุญ</t>
  </si>
  <si>
    <t>09346</t>
  </si>
  <si>
    <t>สุวาลี</t>
  </si>
  <si>
    <t>หีตยิ้ม</t>
  </si>
  <si>
    <t>09348</t>
  </si>
  <si>
    <t>อรษา</t>
  </si>
  <si>
    <t>09349</t>
  </si>
  <si>
    <t>อัญญรัตน์</t>
  </si>
  <si>
    <t>จันทร์เมือง</t>
  </si>
  <si>
    <t>09372</t>
  </si>
  <si>
    <t>พัณนิตา</t>
  </si>
  <si>
    <t>จำนงจิต</t>
  </si>
  <si>
    <t>ครูที่ปรึกษา          นางสาวธีรนันท์  ปานเพชร        นางสาวพิไลวรรณ ธารายศ</t>
  </si>
  <si>
    <t>08441</t>
  </si>
  <si>
    <t>ก้องเกียรติ</t>
  </si>
  <si>
    <t>พุทธรรมรงค์</t>
  </si>
  <si>
    <t>08459</t>
  </si>
  <si>
    <t xml:space="preserve">นาย </t>
  </si>
  <si>
    <t>ณรงค์วิทย์</t>
  </si>
  <si>
    <t>เอี่ยมสอาด</t>
  </si>
  <si>
    <t>08468</t>
  </si>
  <si>
    <t>เดชาวัต</t>
  </si>
  <si>
    <t>ตรียุทธ</t>
  </si>
  <si>
    <t>08475</t>
  </si>
  <si>
    <t>นันทวุฒิ</t>
  </si>
  <si>
    <t>เอกชะนะ</t>
  </si>
  <si>
    <t>08489</t>
  </si>
  <si>
    <t>ภูฤทธิ์</t>
  </si>
  <si>
    <t>08490</t>
  </si>
  <si>
    <t>โยธา</t>
  </si>
  <si>
    <t>แก้วผาสุข</t>
  </si>
  <si>
    <t>08504</t>
  </si>
  <si>
    <t>สราวุฒิ</t>
  </si>
  <si>
    <t>ปานนุ้ย</t>
  </si>
  <si>
    <t>08655</t>
  </si>
  <si>
    <t>09350</t>
  </si>
  <si>
    <t>นครินทร์</t>
  </si>
  <si>
    <t>ชูมณี</t>
  </si>
  <si>
    <t>09351</t>
  </si>
  <si>
    <t>ภัคพล</t>
  </si>
  <si>
    <t>ทองมา</t>
  </si>
  <si>
    <t>09352</t>
  </si>
  <si>
    <t>ภานุพงศ์</t>
  </si>
  <si>
    <t>ช่วยชะนะ</t>
  </si>
  <si>
    <t>08517</t>
  </si>
  <si>
    <t>กมลฉัตร</t>
  </si>
  <si>
    <t>ลือชัย</t>
  </si>
  <si>
    <t>08523</t>
  </si>
  <si>
    <t>กัลยพร</t>
  </si>
  <si>
    <t>08531</t>
  </si>
  <si>
    <t>จรรยพร</t>
  </si>
  <si>
    <t>08534</t>
  </si>
  <si>
    <t>ชนิกานต์</t>
  </si>
  <si>
    <t>สุวลักษณ์</t>
  </si>
  <si>
    <t>08536</t>
  </si>
  <si>
    <t>เกิดตลอด</t>
  </si>
  <si>
    <t>08542</t>
  </si>
  <si>
    <t>ทัศนีย์</t>
  </si>
  <si>
    <t>นฤมิตร</t>
  </si>
  <si>
    <t>08547</t>
  </si>
  <si>
    <t>นฤมล</t>
  </si>
  <si>
    <t>08548</t>
  </si>
  <si>
    <t>นุ่มนวล</t>
  </si>
  <si>
    <t>08550</t>
  </si>
  <si>
    <t>พุ่มแก้ว</t>
  </si>
  <si>
    <t>08551</t>
  </si>
  <si>
    <t>บัวชมพู</t>
  </si>
  <si>
    <t>หุ้นกิ้ม</t>
  </si>
  <si>
    <t>08559</t>
  </si>
  <si>
    <t>ปรียาภรณ์</t>
  </si>
  <si>
    <t>ศิวายพราหมณ์</t>
  </si>
  <si>
    <t>08561</t>
  </si>
  <si>
    <t>ปาณิศา</t>
  </si>
  <si>
    <t>อภิโมทย์</t>
  </si>
  <si>
    <t>08568</t>
  </si>
  <si>
    <t>มาริษา</t>
  </si>
  <si>
    <t>ศรีจันทร์</t>
  </si>
  <si>
    <t>08569</t>
  </si>
  <si>
    <t>รติรส</t>
  </si>
  <si>
    <t>เทพเฉลิม</t>
  </si>
  <si>
    <t>08571</t>
  </si>
  <si>
    <t>รัตติญา</t>
  </si>
  <si>
    <t>หิรัญ</t>
  </si>
  <si>
    <t>08583</t>
  </si>
  <si>
    <t xml:space="preserve">นางสาว </t>
  </si>
  <si>
    <t>ศุภิสรา</t>
  </si>
  <si>
    <t>รักบำรุง</t>
  </si>
  <si>
    <t>08590</t>
  </si>
  <si>
    <t>09353</t>
  </si>
  <si>
    <t>กนกวรรณ</t>
  </si>
  <si>
    <t>09354</t>
  </si>
  <si>
    <t>ธารีรัตน์</t>
  </si>
  <si>
    <t>คงชนะ</t>
  </si>
  <si>
    <t>09355</t>
  </si>
  <si>
    <t>นุศรา</t>
  </si>
  <si>
    <t>09356</t>
  </si>
  <si>
    <t>อิศรางกูร ณ อยุธยา</t>
  </si>
  <si>
    <t>09357</t>
  </si>
  <si>
    <t>พิมพิศา</t>
  </si>
  <si>
    <t>09358</t>
  </si>
  <si>
    <t>ภัทรดา</t>
  </si>
  <si>
    <t>09359</t>
  </si>
  <si>
    <t>ประวัติ</t>
  </si>
  <si>
    <t>09360</t>
  </si>
  <si>
    <t>สุธิตา</t>
  </si>
  <si>
    <t>รัตนูปกรณ์</t>
  </si>
  <si>
    <t>09361</t>
  </si>
  <si>
    <t>สุนิศา</t>
  </si>
  <si>
    <t>เพชรสุทธิ์</t>
  </si>
  <si>
    <t>09362</t>
  </si>
  <si>
    <t>ผุยอุทา</t>
  </si>
  <si>
    <t>09363</t>
  </si>
  <si>
    <t>อนันตญา</t>
  </si>
  <si>
    <t>ม้าทอง</t>
  </si>
  <si>
    <t>09364</t>
  </si>
  <si>
    <t>อริสา</t>
  </si>
  <si>
    <t>พรหมแก้ว</t>
  </si>
  <si>
    <t>ครูที่ปรึกษา          นางสาวอมรรัตน์   วิจารณ์         ว่าที่ ร.ต. หญิงจิราภรณ์  สีดำ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</si>
</sst>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4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49" fontId="6" fillId="0" borderId="0" xfId="0" applyNumberFormat="1" applyFont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6" fillId="0" borderId="1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6" fillId="0" borderId="1" xfId="0" applyFont="1" applyBorder="1" applyAlignment="1" applyProtection="1"/>
    <xf numFmtId="0" fontId="8" fillId="0" borderId="1" xfId="0" applyFont="1" applyBorder="1" applyProtection="1"/>
    <xf numFmtId="0" fontId="9" fillId="0" borderId="1" xfId="0" applyFont="1" applyBorder="1" applyProtection="1"/>
    <xf numFmtId="0" fontId="3" fillId="3" borderId="1" xfId="0" applyFont="1" applyFill="1" applyBorder="1" applyProtection="1"/>
    <xf numFmtId="0" fontId="3" fillId="0" borderId="4" xfId="0" applyFont="1" applyBorder="1" applyProtection="1"/>
    <xf numFmtId="0" fontId="3" fillId="0" borderId="5" xfId="0" applyFont="1" applyFill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>
      <alignment horizontal="left"/>
    </xf>
    <xf numFmtId="2" fontId="3" fillId="0" borderId="0" xfId="0" applyNumberFormat="1" applyFont="1" applyProtection="1"/>
    <xf numFmtId="0" fontId="0" fillId="0" borderId="0" xfId="0" applyAlignment="1" applyProtection="1">
      <alignment horizontal="center"/>
    </xf>
    <xf numFmtId="0" fontId="7" fillId="0" borderId="0" xfId="0" applyFont="1" applyProtection="1"/>
    <xf numFmtId="0" fontId="0" fillId="0" borderId="0" xfId="0" quotePrefix="1" applyProtection="1"/>
    <xf numFmtId="0" fontId="11" fillId="0" borderId="0" xfId="0" applyFont="1" applyProtection="1"/>
    <xf numFmtId="0" fontId="0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/>
    <xf numFmtId="0" fontId="0" fillId="0" borderId="0" xfId="0" applyFont="1" applyProtection="1"/>
    <xf numFmtId="0" fontId="3" fillId="10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3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3" fillId="0" borderId="1" xfId="0" applyNumberFormat="1" applyFont="1" applyBorder="1" applyProtection="1"/>
    <xf numFmtId="1" fontId="3" fillId="0" borderId="1" xfId="0" applyNumberFormat="1" applyFont="1" applyBorder="1" applyProtection="1"/>
    <xf numFmtId="0" fontId="3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4" fillId="0" borderId="1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/>
    <xf numFmtId="0" fontId="3" fillId="0" borderId="5" xfId="0" applyFont="1" applyBorder="1" applyAlignment="1" applyProtection="1"/>
    <xf numFmtId="49" fontId="3" fillId="0" borderId="1" xfId="0" quotePrefix="1" applyNumberFormat="1" applyFont="1" applyBorder="1" applyAlignment="1" applyProtection="1">
      <alignment horizontal="center"/>
    </xf>
    <xf numFmtId="49" fontId="3" fillId="0" borderId="3" xfId="0" quotePrefix="1" applyNumberFormat="1" applyFont="1" applyBorder="1" applyAlignment="1" applyProtection="1"/>
    <xf numFmtId="0" fontId="3" fillId="0" borderId="5" xfId="0" applyFont="1" applyFill="1" applyBorder="1" applyAlignment="1" applyProtection="1"/>
    <xf numFmtId="0" fontId="13" fillId="4" borderId="9" xfId="0" applyFont="1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/>
    </xf>
    <xf numFmtId="0" fontId="13" fillId="4" borderId="11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2" fontId="5" fillId="0" borderId="0" xfId="0" applyNumberFormat="1" applyFont="1" applyAlignment="1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2" fontId="3" fillId="0" borderId="1" xfId="0" applyNumberFormat="1" applyFont="1" applyBorder="1" applyProtection="1"/>
    <xf numFmtId="187" fontId="0" fillId="0" borderId="0" xfId="0" applyNumberFormat="1" applyProtection="1"/>
    <xf numFmtId="0" fontId="12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5" fillId="10" borderId="0" xfId="0" applyFont="1" applyFill="1" applyProtection="1"/>
    <xf numFmtId="0" fontId="10" fillId="0" borderId="1" xfId="0" applyFont="1" applyBorder="1" applyProtection="1"/>
    <xf numFmtId="0" fontId="10" fillId="4" borderId="1" xfId="0" applyFont="1" applyFill="1" applyBorder="1" applyAlignment="1" applyProtection="1">
      <alignment horizontal="right"/>
      <protection locked="0"/>
    </xf>
    <xf numFmtId="1" fontId="10" fillId="4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3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3" fillId="0" borderId="1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3" fillId="2" borderId="4" xfId="0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3" fillId="6" borderId="5" xfId="0" applyNumberFormat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2" fontId="3" fillId="8" borderId="5" xfId="0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/>
    </xf>
    <xf numFmtId="1" fontId="3" fillId="6" borderId="5" xfId="0" applyNumberFormat="1" applyFont="1" applyFill="1" applyBorder="1" applyAlignment="1" applyProtection="1">
      <alignment horizontal="center"/>
    </xf>
    <xf numFmtId="1" fontId="3" fillId="6" borderId="1" xfId="0" applyNumberFormat="1" applyFont="1" applyFill="1" applyBorder="1" applyAlignment="1" applyProtection="1">
      <alignment horizontal="center"/>
    </xf>
    <xf numFmtId="1" fontId="3" fillId="8" borderId="5" xfId="0" applyNumberFormat="1" applyFont="1" applyFill="1" applyBorder="1" applyAlignment="1" applyProtection="1">
      <alignment horizontal="center"/>
    </xf>
    <xf numFmtId="1" fontId="3" fillId="8" borderId="1" xfId="0" applyNumberFormat="1" applyFont="1" applyFill="1" applyBorder="1" applyAlignment="1" applyProtection="1">
      <alignment horizontal="center"/>
    </xf>
    <xf numFmtId="1" fontId="3" fillId="7" borderId="1" xfId="0" applyNumberFormat="1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2" fontId="3" fillId="0" borderId="9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11" borderId="1" xfId="0" applyFont="1" applyFill="1" applyBorder="1" applyAlignment="1" applyProtection="1">
      <alignment horizontal="center"/>
    </xf>
    <xf numFmtId="0" fontId="3" fillId="10" borderId="1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26</xdr:row>
      <xdr:rowOff>19050</xdr:rowOff>
    </xdr:from>
    <xdr:to>
      <xdr:col>15</xdr:col>
      <xdr:colOff>0</xdr:colOff>
      <xdr:row>39</xdr:row>
      <xdr:rowOff>76200</xdr:rowOff>
    </xdr:to>
    <xdr:sp macro="" textlink="">
      <xdr:nvSpPr>
        <xdr:cNvPr id="4" name="กล่องข้อความ 9"/>
        <xdr:cNvSpPr txBox="1"/>
      </xdr:nvSpPr>
      <xdr:spPr>
        <a:xfrm>
          <a:off x="44672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(นายบุญเลิศ  ทองชล)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26</xdr:row>
      <xdr:rowOff>0</xdr:rowOff>
    </xdr:from>
    <xdr:to>
      <xdr:col>15</xdr:col>
      <xdr:colOff>9525</xdr:colOff>
      <xdr:row>39</xdr:row>
      <xdr:rowOff>57150</xdr:rowOff>
    </xdr:to>
    <xdr:sp macro="" textlink="">
      <xdr:nvSpPr>
        <xdr:cNvPr id="3" name="กล่องข้อความ 9"/>
        <xdr:cNvSpPr txBox="1"/>
      </xdr:nvSpPr>
      <xdr:spPr>
        <a:xfrm>
          <a:off x="4486275" y="601027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26</xdr:row>
      <xdr:rowOff>28576</xdr:rowOff>
    </xdr:from>
    <xdr:to>
      <xdr:col>14</xdr:col>
      <xdr:colOff>465849</xdr:colOff>
      <xdr:row>39</xdr:row>
      <xdr:rowOff>85726</xdr:rowOff>
    </xdr:to>
    <xdr:sp macro="" textlink="">
      <xdr:nvSpPr>
        <xdr:cNvPr id="2" name="กล่องข้อความ 9"/>
        <xdr:cNvSpPr txBox="1"/>
      </xdr:nvSpPr>
      <xdr:spPr>
        <a:xfrm>
          <a:off x="4429125" y="6057901"/>
          <a:ext cx="3237624" cy="302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ลงชื่อ.................................................หัวหน้ากลุ่มวัด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26</xdr:row>
      <xdr:rowOff>9525</xdr:rowOff>
    </xdr:from>
    <xdr:to>
      <xdr:col>15</xdr:col>
      <xdr:colOff>85725</xdr:colOff>
      <xdr:row>39</xdr:row>
      <xdr:rowOff>66675</xdr:rowOff>
    </xdr:to>
    <xdr:sp macro="" textlink="">
      <xdr:nvSpPr>
        <xdr:cNvPr id="4" name="กล่องข้อความ 9"/>
        <xdr:cNvSpPr txBox="1"/>
      </xdr:nvSpPr>
      <xdr:spPr>
        <a:xfrm>
          <a:off x="45053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90"/>
  <sheetViews>
    <sheetView workbookViewId="0">
      <selection activeCell="E9" sqref="E9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83" t="s">
        <v>87</v>
      </c>
    </row>
    <row r="4" spans="2:9" ht="23.25" x14ac:dyDescent="0.35">
      <c r="B4" s="84" t="s">
        <v>86</v>
      </c>
      <c r="C4" s="85" t="s">
        <v>94</v>
      </c>
    </row>
    <row r="5" spans="2:9" ht="23.25" x14ac:dyDescent="0.35">
      <c r="B5" s="84" t="s">
        <v>88</v>
      </c>
      <c r="C5" s="85" t="s">
        <v>132</v>
      </c>
    </row>
    <row r="6" spans="2:9" ht="23.25" x14ac:dyDescent="0.35">
      <c r="B6" s="84" t="s">
        <v>73</v>
      </c>
      <c r="C6" s="86">
        <v>4</v>
      </c>
      <c r="D6" s="3" t="s">
        <v>44</v>
      </c>
      <c r="E6" s="3" t="str">
        <f>IF(LEFT(C6,1)="1","1/1",IF(LEFT(C6,1)="2","2/1",IF(LEFT(C6,1)="3","3/1",IF(LEFT(C6,1)="4","4/1",IF(LEFT(C6,1)="5","5/1",IF(LEFT(C6,1)="6","6/1"))))))</f>
        <v>4/1</v>
      </c>
      <c r="F6" s="3" t="str">
        <f>IF(LEFT(C6,1)="1","1/2",IF(LEFT(C6,1)="2","2/2",IF(LEFT(C6,1)="3","3/2",IF(LEFT(C6,1)="4","4/2",IF(LEFT(C6,1)="5","5/2",IF(LEFT(C6,1)="6","6/2"))))))</f>
        <v>4/2</v>
      </c>
      <c r="G6" s="3" t="str">
        <f>IF(LEFT(C6,1)="1","1/3",IF(LEFT(C6,1)="2","2/3",IF(LEFT(C6,1)="3","3/3",IF(LEFT(C6,1)="4","4/3",IF(LEFT(C6,1)="5","5/3",IF(LEFT(C6,1)="6","6/3"))))))</f>
        <v>4/3</v>
      </c>
      <c r="H6" s="3" t="str">
        <f>IF(LEFT(C6,1)="1","1/4",IF(LEFT(C6,1)="2","2/4",IF(LEFT(C6,1)="3","3/4",IF(LEFT(C6,1)="4","4/4",IF(LEFT(C6,1)="5","5/4",IF(LEFT(C6,1)="6","6/4"))))))</f>
        <v>4/4</v>
      </c>
      <c r="I6" s="3" t="str">
        <f>IF(LEFT(C6,1)="1","1/5",IF(LEFT(C6,1)="2","2/5",IF(LEFT(C6,1)="3","3/5",IF(LEFT(C6,1)="4","4/5",IF(LEFT(C6,1)="5","5/5",IF(LEFT(C6,1)="6","6/5"))))))</f>
        <v>4/5</v>
      </c>
    </row>
    <row r="7" spans="2:9" ht="23.25" x14ac:dyDescent="0.35">
      <c r="B7" s="84" t="s">
        <v>71</v>
      </c>
      <c r="C7" s="85">
        <v>2</v>
      </c>
    </row>
    <row r="8" spans="2:9" ht="23.25" x14ac:dyDescent="0.35">
      <c r="B8" s="84" t="s">
        <v>72</v>
      </c>
      <c r="C8" s="85">
        <v>2562</v>
      </c>
    </row>
    <row r="9" spans="2:9" ht="23.25" x14ac:dyDescent="0.35">
      <c r="B9" s="84" t="s">
        <v>70</v>
      </c>
      <c r="C9" s="85" t="s">
        <v>176</v>
      </c>
    </row>
    <row r="10" spans="2:9" ht="23.25" x14ac:dyDescent="0.35">
      <c r="B10" s="84" t="s">
        <v>68</v>
      </c>
      <c r="C10" s="85" t="s">
        <v>177</v>
      </c>
    </row>
    <row r="11" spans="2:9" ht="23.25" x14ac:dyDescent="0.35">
      <c r="B11" s="84" t="s">
        <v>69</v>
      </c>
      <c r="C11" s="85" t="s">
        <v>91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1"/>
      <c r="F69" s="3">
        <v>2568</v>
      </c>
    </row>
    <row r="70" spans="1:9" x14ac:dyDescent="0.2">
      <c r="F70" s="3">
        <v>2569</v>
      </c>
    </row>
    <row r="71" spans="1:9" x14ac:dyDescent="0.2">
      <c r="F71" s="3">
        <v>2570</v>
      </c>
    </row>
    <row r="72" spans="1:9" x14ac:dyDescent="0.2">
      <c r="C72" s="3" t="s">
        <v>90</v>
      </c>
    </row>
    <row r="73" spans="1:9" x14ac:dyDescent="0.2">
      <c r="C73" s="3" t="s">
        <v>78</v>
      </c>
    </row>
    <row r="74" spans="1:9" x14ac:dyDescent="0.2">
      <c r="C74" s="3" t="s">
        <v>91</v>
      </c>
    </row>
    <row r="75" spans="1:9" x14ac:dyDescent="0.2">
      <c r="C75" s="3" t="s">
        <v>89</v>
      </c>
    </row>
    <row r="76" spans="1:9" x14ac:dyDescent="0.2">
      <c r="C76" s="3" t="s">
        <v>112</v>
      </c>
    </row>
    <row r="78" spans="1:9" x14ac:dyDescent="0.2">
      <c r="A78" s="3" t="s">
        <v>92</v>
      </c>
      <c r="B78" s="3" t="s">
        <v>97</v>
      </c>
      <c r="C78" s="3" t="s">
        <v>94</v>
      </c>
      <c r="D78" s="3" t="s">
        <v>95</v>
      </c>
      <c r="E78" s="3" t="s">
        <v>96</v>
      </c>
      <c r="F78" s="93" t="s">
        <v>175</v>
      </c>
      <c r="G78" s="3" t="s">
        <v>74</v>
      </c>
      <c r="H78" s="3" t="s">
        <v>93</v>
      </c>
      <c r="I78" s="3" t="s">
        <v>113</v>
      </c>
    </row>
    <row r="79" spans="1:9" x14ac:dyDescent="0.2">
      <c r="A79" s="3" t="s">
        <v>122</v>
      </c>
      <c r="B79" s="3" t="s">
        <v>115</v>
      </c>
      <c r="C79" s="3" t="s">
        <v>128</v>
      </c>
      <c r="D79" s="3" t="s">
        <v>170</v>
      </c>
      <c r="E79" s="3" t="s">
        <v>136</v>
      </c>
      <c r="F79" s="3" t="s">
        <v>148</v>
      </c>
      <c r="G79" s="3" t="s">
        <v>140</v>
      </c>
      <c r="H79" s="3" t="s">
        <v>157</v>
      </c>
      <c r="I79" s="3" t="s">
        <v>169</v>
      </c>
    </row>
    <row r="80" spans="1:9" x14ac:dyDescent="0.2">
      <c r="A80" s="3" t="s">
        <v>121</v>
      </c>
      <c r="B80" s="3" t="s">
        <v>127</v>
      </c>
      <c r="C80" s="3" t="s">
        <v>129</v>
      </c>
      <c r="D80" s="3" t="s">
        <v>171</v>
      </c>
      <c r="E80" s="3" t="s">
        <v>137</v>
      </c>
      <c r="F80" s="3" t="s">
        <v>149</v>
      </c>
      <c r="G80" s="3" t="s">
        <v>141</v>
      </c>
      <c r="H80" s="3" t="s">
        <v>158</v>
      </c>
    </row>
    <row r="81" spans="1:8" x14ac:dyDescent="0.2">
      <c r="A81" s="3" t="s">
        <v>120</v>
      </c>
      <c r="B81" s="3" t="s">
        <v>126</v>
      </c>
      <c r="C81" s="3" t="s">
        <v>174</v>
      </c>
      <c r="D81" s="3" t="s">
        <v>172</v>
      </c>
      <c r="E81" s="3" t="s">
        <v>138</v>
      </c>
      <c r="F81" s="3" t="s">
        <v>155</v>
      </c>
      <c r="G81" s="3" t="s">
        <v>142</v>
      </c>
      <c r="H81" s="3" t="s">
        <v>159</v>
      </c>
    </row>
    <row r="82" spans="1:8" x14ac:dyDescent="0.2">
      <c r="A82" s="3" t="s">
        <v>119</v>
      </c>
      <c r="B82" s="3" t="s">
        <v>125</v>
      </c>
      <c r="C82" s="3" t="s">
        <v>130</v>
      </c>
      <c r="D82" s="3" t="s">
        <v>173</v>
      </c>
      <c r="E82" s="3" t="s">
        <v>139</v>
      </c>
      <c r="F82" s="3" t="s">
        <v>151</v>
      </c>
      <c r="G82" s="3" t="s">
        <v>143</v>
      </c>
      <c r="H82" s="3" t="s">
        <v>160</v>
      </c>
    </row>
    <row r="83" spans="1:8" x14ac:dyDescent="0.2">
      <c r="A83" s="3" t="s">
        <v>118</v>
      </c>
      <c r="B83" s="3" t="s">
        <v>124</v>
      </c>
      <c r="C83" s="3" t="s">
        <v>131</v>
      </c>
      <c r="F83" s="3" t="s">
        <v>150</v>
      </c>
      <c r="G83" s="3" t="s">
        <v>144</v>
      </c>
      <c r="H83" s="3" t="s">
        <v>161</v>
      </c>
    </row>
    <row r="84" spans="1:8" x14ac:dyDescent="0.2">
      <c r="A84" s="3" t="s">
        <v>117</v>
      </c>
      <c r="B84" s="3" t="s">
        <v>114</v>
      </c>
      <c r="C84" s="3" t="s">
        <v>132</v>
      </c>
      <c r="F84" s="3" t="s">
        <v>152</v>
      </c>
      <c r="G84" s="3" t="s">
        <v>145</v>
      </c>
      <c r="H84" s="3" t="s">
        <v>162</v>
      </c>
    </row>
    <row r="85" spans="1:8" x14ac:dyDescent="0.2">
      <c r="A85" s="3" t="s">
        <v>116</v>
      </c>
      <c r="B85" s="3" t="s">
        <v>123</v>
      </c>
      <c r="C85" s="3" t="s">
        <v>133</v>
      </c>
      <c r="F85" s="3" t="s">
        <v>153</v>
      </c>
      <c r="G85" s="3" t="s">
        <v>146</v>
      </c>
      <c r="H85" s="3" t="s">
        <v>163</v>
      </c>
    </row>
    <row r="86" spans="1:8" x14ac:dyDescent="0.2">
      <c r="C86" s="3" t="s">
        <v>134</v>
      </c>
      <c r="F86" s="3" t="s">
        <v>154</v>
      </c>
      <c r="G86" s="3" t="s">
        <v>147</v>
      </c>
      <c r="H86" s="3" t="s">
        <v>165</v>
      </c>
    </row>
    <row r="87" spans="1:8" x14ac:dyDescent="0.2">
      <c r="C87" s="3" t="s">
        <v>135</v>
      </c>
      <c r="F87" s="3" t="s">
        <v>156</v>
      </c>
      <c r="H87" s="3" t="s">
        <v>164</v>
      </c>
    </row>
    <row r="88" spans="1:8" x14ac:dyDescent="0.2">
      <c r="H88" s="3" t="s">
        <v>166</v>
      </c>
    </row>
    <row r="89" spans="1:8" x14ac:dyDescent="0.2">
      <c r="H89" s="3" t="s">
        <v>167</v>
      </c>
    </row>
    <row r="90" spans="1:8" x14ac:dyDescent="0.2">
      <c r="H90" s="3" t="s">
        <v>168</v>
      </c>
    </row>
  </sheetData>
  <sheetProtection algorithmName="SHA-512" hashValue="7aAgRarjy9F6fR5N7DZXp+X2IwV2Sb9rVzfQDBKqSomNe/vADFqHtit4VewxLznHdowxrSkG5dYNRHp9ocp87g==" saltValue="ZA0GKj+9fbM9Oa1kudDGVQ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$C$72:$C$76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tabSelected="1" zoomScaleNormal="100" workbookViewId="0">
      <selection activeCell="B5" sqref="B5:N5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2" customFormat="1" ht="23.25" x14ac:dyDescent="0.35">
      <c r="A1" s="35"/>
      <c r="B1" s="35"/>
      <c r="C1" s="35"/>
      <c r="D1" s="35"/>
      <c r="E1" s="34" t="s">
        <v>67</v>
      </c>
      <c r="F1" s="34"/>
      <c r="G1" s="34"/>
      <c r="H1" s="35"/>
      <c r="I1" s="34" t="str">
        <f>กรอกข้อมูล!C4</f>
        <v>วิทยาศาสตร์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32" customFormat="1" ht="23.25" x14ac:dyDescent="0.35">
      <c r="A2" s="35"/>
      <c r="B2" s="35"/>
      <c r="C2" s="34"/>
      <c r="D2" s="71" t="s">
        <v>107</v>
      </c>
      <c r="E2" s="35"/>
      <c r="F2" s="34"/>
      <c r="G2" s="72" t="str">
        <f>กรอกข้อมูล!E6</f>
        <v>4/1</v>
      </c>
      <c r="H2" s="34" t="s">
        <v>75</v>
      </c>
      <c r="I2" s="34"/>
      <c r="J2" s="71">
        <f>กรอกข้อมูล!C7</f>
        <v>2</v>
      </c>
      <c r="K2" s="34" t="s">
        <v>76</v>
      </c>
      <c r="L2" s="34"/>
      <c r="M2" s="73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32" customFormat="1" ht="20.25" customHeight="1" x14ac:dyDescent="0.35">
      <c r="A3" s="35"/>
      <c r="B3" s="35"/>
      <c r="C3" s="34" t="s">
        <v>82</v>
      </c>
      <c r="D3" s="34" t="str">
        <f>กรอกข้อมูล!C9</f>
        <v>ทดสอบครั้งที่ 1</v>
      </c>
      <c r="E3" s="35"/>
      <c r="F3" s="34"/>
      <c r="G3" s="34"/>
      <c r="H3" s="74" t="s">
        <v>68</v>
      </c>
      <c r="I3" s="34"/>
      <c r="J3" s="34" t="str">
        <f>กรอกข้อมูล!C10</f>
        <v xml:space="preserve"> A 23101</v>
      </c>
      <c r="K3" s="34" t="s">
        <v>69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s="32" customFormat="1" ht="20.25" customHeight="1" x14ac:dyDescent="0.35">
      <c r="A4" s="35"/>
      <c r="B4" s="105" t="s">
        <v>321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80"/>
      <c r="P4" s="66" t="s">
        <v>109</v>
      </c>
      <c r="Q4" s="9"/>
      <c r="R4" s="35"/>
      <c r="S4" s="35"/>
      <c r="T4" s="35"/>
      <c r="U4" s="9"/>
      <c r="V4" s="9"/>
      <c r="W4" s="9"/>
      <c r="X4" s="9"/>
      <c r="Y4" s="9"/>
      <c r="Z4" s="9"/>
      <c r="AA4" s="9"/>
      <c r="AB4" s="9"/>
      <c r="AC4" s="9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1:45" ht="15" customHeight="1" x14ac:dyDescent="0.35">
      <c r="A5" s="3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81"/>
      <c r="P5" s="68" t="s">
        <v>108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02" t="s">
        <v>0</v>
      </c>
      <c r="C6" s="103" t="s">
        <v>1</v>
      </c>
      <c r="D6" s="110" t="s">
        <v>7</v>
      </c>
      <c r="E6" s="111"/>
      <c r="F6" s="111"/>
      <c r="G6" s="114" t="s">
        <v>8</v>
      </c>
      <c r="H6" s="103" t="s">
        <v>9</v>
      </c>
      <c r="I6" s="116"/>
      <c r="J6" s="117"/>
      <c r="K6" s="116"/>
      <c r="L6" s="117"/>
      <c r="M6" s="3"/>
      <c r="N6" s="3"/>
      <c r="O6" s="3"/>
      <c r="P6" s="68" t="s">
        <v>111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02"/>
      <c r="C7" s="104"/>
      <c r="D7" s="112"/>
      <c r="E7" s="113"/>
      <c r="F7" s="113"/>
      <c r="G7" s="115"/>
      <c r="H7" s="104"/>
      <c r="I7" s="116"/>
      <c r="J7" s="117"/>
      <c r="K7" s="116"/>
      <c r="L7" s="117"/>
      <c r="M7" s="3"/>
      <c r="N7" s="3"/>
      <c r="O7" s="3"/>
      <c r="P7" s="67" t="s">
        <v>110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9" t="s">
        <v>204</v>
      </c>
      <c r="D8" s="60" t="s">
        <v>190</v>
      </c>
      <c r="E8" s="61" t="s">
        <v>205</v>
      </c>
      <c r="F8" s="62" t="s">
        <v>182</v>
      </c>
      <c r="G8" s="79"/>
      <c r="H8" s="45" t="str">
        <f t="shared" ref="H8:H48" si="0"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9" t="s">
        <v>106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14</v>
      </c>
      <c r="AC8" s="39" t="s">
        <v>22</v>
      </c>
      <c r="AD8" s="55" t="s">
        <v>21</v>
      </c>
      <c r="AE8" s="10" t="s">
        <v>26</v>
      </c>
      <c r="AF8" s="43">
        <f>SUM(G8:G48)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9" t="s">
        <v>206</v>
      </c>
      <c r="D9" s="60" t="s">
        <v>190</v>
      </c>
      <c r="E9" s="61" t="s">
        <v>207</v>
      </c>
      <c r="F9" s="62" t="s">
        <v>197</v>
      </c>
      <c r="G9" s="79"/>
      <c r="H9" s="45" t="str">
        <f t="shared" si="0"/>
        <v>-</v>
      </c>
      <c r="I9" s="37"/>
      <c r="J9" s="46" t="s">
        <v>24</v>
      </c>
      <c r="K9" s="47"/>
      <c r="L9" s="48">
        <f>S11</f>
        <v>0</v>
      </c>
      <c r="M9" s="49" t="s">
        <v>25</v>
      </c>
      <c r="N9" s="3"/>
      <c r="O9" s="3"/>
      <c r="P9" s="36"/>
      <c r="Q9" s="12" t="str">
        <f t="shared" si="1"/>
        <v>ชาย</v>
      </c>
      <c r="R9" s="10" t="s">
        <v>10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55">
        <f>SUM(T9:AB9)</f>
        <v>0</v>
      </c>
      <c r="AE9" s="10" t="s">
        <v>27</v>
      </c>
      <c r="AF9" s="76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9" t="s">
        <v>208</v>
      </c>
      <c r="D10" s="60" t="s">
        <v>190</v>
      </c>
      <c r="E10" s="61" t="s">
        <v>209</v>
      </c>
      <c r="F10" s="62" t="s">
        <v>5</v>
      </c>
      <c r="G10" s="79"/>
      <c r="H10" s="45" t="str">
        <f t="shared" si="0"/>
        <v>-</v>
      </c>
      <c r="I10" s="37"/>
      <c r="J10" s="50" t="s">
        <v>10</v>
      </c>
      <c r="K10" s="47">
        <f>S9</f>
        <v>0</v>
      </c>
      <c r="L10" s="46" t="s">
        <v>25</v>
      </c>
      <c r="M10" s="51"/>
      <c r="N10" s="3"/>
      <c r="O10" s="3"/>
      <c r="P10" s="36"/>
      <c r="Q10" s="12" t="str">
        <f t="shared" si="1"/>
        <v>ชาย</v>
      </c>
      <c r="R10" s="10" t="s">
        <v>11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55">
        <f>SUM(T10:AC10)</f>
        <v>0</v>
      </c>
      <c r="AE10" s="10" t="s">
        <v>28</v>
      </c>
      <c r="AF10" s="76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9" t="s">
        <v>210</v>
      </c>
      <c r="D11" s="60" t="s">
        <v>190</v>
      </c>
      <c r="E11" s="61" t="s">
        <v>211</v>
      </c>
      <c r="F11" s="62" t="s">
        <v>212</v>
      </c>
      <c r="G11" s="79"/>
      <c r="H11" s="45" t="str">
        <f t="shared" si="0"/>
        <v>-</v>
      </c>
      <c r="I11" s="37"/>
      <c r="J11" s="50" t="s">
        <v>11</v>
      </c>
      <c r="K11" s="47">
        <f>S10</f>
        <v>0</v>
      </c>
      <c r="L11" s="46" t="s">
        <v>25</v>
      </c>
      <c r="M11" s="51"/>
      <c r="N11" s="3"/>
      <c r="O11" s="3"/>
      <c r="P11" s="36"/>
      <c r="Q11" s="12" t="str">
        <f t="shared" si="1"/>
        <v>ชาย</v>
      </c>
      <c r="R11" s="10" t="s">
        <v>21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5">
        <f>SUM(T11:AB11)</f>
        <v>0</v>
      </c>
      <c r="AE11" s="3" t="s">
        <v>178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9" t="s">
        <v>213</v>
      </c>
      <c r="D12" s="60" t="s">
        <v>190</v>
      </c>
      <c r="E12" s="61" t="s">
        <v>214</v>
      </c>
      <c r="F12" s="62" t="s">
        <v>215</v>
      </c>
      <c r="G12" s="79"/>
      <c r="H12" s="45" t="str">
        <f t="shared" si="0"/>
        <v>-</v>
      </c>
      <c r="I12" s="37"/>
      <c r="J12" s="46" t="s">
        <v>23</v>
      </c>
      <c r="K12" s="37"/>
      <c r="L12" s="38"/>
      <c r="M12" s="3"/>
      <c r="N12" s="3"/>
      <c r="O12" s="3"/>
      <c r="P12" s="36"/>
      <c r="Q12" s="12" t="str">
        <f t="shared" si="1"/>
        <v>ชาย</v>
      </c>
      <c r="R12" s="10"/>
      <c r="S12" s="10"/>
      <c r="T12" s="42" t="e">
        <f>(100*T11)/S11</f>
        <v>#DIV/0!</v>
      </c>
      <c r="U12" s="42" t="e">
        <f>(100*U11)/S11</f>
        <v>#DIV/0!</v>
      </c>
      <c r="V12" s="42" t="e">
        <f>(100*V11)/S11</f>
        <v>#DIV/0!</v>
      </c>
      <c r="W12" s="42" t="e">
        <f>(100*W11)/S11</f>
        <v>#DIV/0!</v>
      </c>
      <c r="X12" s="42" t="e">
        <f>(100*X11)/S11</f>
        <v>#DIV/0!</v>
      </c>
      <c r="Y12" s="42" t="e">
        <f>(100*Y11)/S11</f>
        <v>#DIV/0!</v>
      </c>
      <c r="Z12" s="42" t="e">
        <f>(100*Z11)/S11</f>
        <v>#DIV/0!</v>
      </c>
      <c r="AA12" s="42" t="e">
        <f>(100*AA11)/S11</f>
        <v>#DIV/0!</v>
      </c>
      <c r="AB12" s="42" t="e">
        <f>(100*AB11)/S11</f>
        <v>#DIV/0!</v>
      </c>
      <c r="AC12" s="43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9" t="s">
        <v>216</v>
      </c>
      <c r="D13" s="60" t="s">
        <v>190</v>
      </c>
      <c r="E13" s="61" t="s">
        <v>217</v>
      </c>
      <c r="F13" s="62" t="s">
        <v>218</v>
      </c>
      <c r="G13" s="79"/>
      <c r="H13" s="45" t="str">
        <f t="shared" si="0"/>
        <v>-</v>
      </c>
      <c r="I13" s="37"/>
      <c r="J13" s="38"/>
      <c r="K13" s="37"/>
      <c r="L13" s="38"/>
      <c r="M13" s="3"/>
      <c r="N13" s="3"/>
      <c r="O13" s="3"/>
      <c r="P13" s="36"/>
      <c r="Q13" s="12" t="str">
        <f t="shared" si="1"/>
        <v>ชาย</v>
      </c>
      <c r="R13" s="9"/>
      <c r="S13" s="9"/>
      <c r="T13" s="128" t="s">
        <v>98</v>
      </c>
      <c r="U13" s="128"/>
      <c r="V13" s="128"/>
      <c r="W13" s="129" t="s">
        <v>99</v>
      </c>
      <c r="X13" s="129"/>
      <c r="Y13" s="129"/>
      <c r="Z13" s="130" t="s">
        <v>100</v>
      </c>
      <c r="AA13" s="130"/>
      <c r="AB13" s="130"/>
      <c r="AC13" s="130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9" t="s">
        <v>219</v>
      </c>
      <c r="D14" s="60" t="s">
        <v>190</v>
      </c>
      <c r="E14" s="61" t="s">
        <v>220</v>
      </c>
      <c r="F14" s="62" t="s">
        <v>221</v>
      </c>
      <c r="G14" s="79"/>
      <c r="H14" s="45" t="str">
        <f t="shared" si="0"/>
        <v>-</v>
      </c>
      <c r="I14" s="37"/>
      <c r="J14" s="118" t="s">
        <v>9</v>
      </c>
      <c r="K14" s="118" t="s">
        <v>10</v>
      </c>
      <c r="L14" s="120" t="s">
        <v>11</v>
      </c>
      <c r="M14" s="52" t="s">
        <v>12</v>
      </c>
      <c r="N14" s="51"/>
      <c r="O14" s="51"/>
      <c r="P14" s="36"/>
      <c r="Q14" s="12" t="str">
        <f t="shared" si="1"/>
        <v>ชาย</v>
      </c>
      <c r="R14" s="9"/>
      <c r="S14" s="10" t="s">
        <v>25</v>
      </c>
      <c r="T14" s="131">
        <f>T11+U11+V11</f>
        <v>0</v>
      </c>
      <c r="U14" s="132"/>
      <c r="V14" s="132"/>
      <c r="W14" s="133">
        <f>W11+X11+Y11</f>
        <v>0</v>
      </c>
      <c r="X14" s="134"/>
      <c r="Y14" s="134"/>
      <c r="Z14" s="135">
        <f>Z11+AA11+AB11+AC11</f>
        <v>0</v>
      </c>
      <c r="AA14" s="135"/>
      <c r="AB14" s="135"/>
      <c r="AC14" s="135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9" t="s">
        <v>222</v>
      </c>
      <c r="D15" s="60" t="s">
        <v>190</v>
      </c>
      <c r="E15" s="61" t="s">
        <v>223</v>
      </c>
      <c r="F15" s="62" t="s">
        <v>224</v>
      </c>
      <c r="G15" s="79"/>
      <c r="H15" s="45" t="str">
        <f t="shared" si="0"/>
        <v>-</v>
      </c>
      <c r="I15" s="37"/>
      <c r="J15" s="119"/>
      <c r="K15" s="119"/>
      <c r="L15" s="121"/>
      <c r="M15" s="53" t="s">
        <v>13</v>
      </c>
      <c r="N15" s="51"/>
      <c r="O15" s="51"/>
      <c r="P15" s="36"/>
      <c r="Q15" s="12" t="str">
        <f t="shared" si="1"/>
        <v>ชาย</v>
      </c>
      <c r="R15" s="9"/>
      <c r="S15" s="10" t="s">
        <v>101</v>
      </c>
      <c r="T15" s="122" t="e">
        <f>T12+U12+V12</f>
        <v>#DIV/0!</v>
      </c>
      <c r="U15" s="123"/>
      <c r="V15" s="123"/>
      <c r="W15" s="124" t="e">
        <f>W12+X12+Y12</f>
        <v>#DIV/0!</v>
      </c>
      <c r="X15" s="125"/>
      <c r="Y15" s="125"/>
      <c r="Z15" s="126" t="e">
        <f>Z12+AA12+AB12+AC12</f>
        <v>#DIV/0!</v>
      </c>
      <c r="AA15" s="127"/>
      <c r="AB15" s="127"/>
      <c r="AC15" s="127"/>
      <c r="AD15" s="77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9" t="s">
        <v>225</v>
      </c>
      <c r="D16" s="60" t="s">
        <v>190</v>
      </c>
      <c r="E16" s="61" t="s">
        <v>226</v>
      </c>
      <c r="F16" s="62" t="s">
        <v>227</v>
      </c>
      <c r="G16" s="79"/>
      <c r="H16" s="45" t="str">
        <f t="shared" si="0"/>
        <v>-</v>
      </c>
      <c r="I16" s="37"/>
      <c r="J16" s="54">
        <v>4</v>
      </c>
      <c r="K16" s="11">
        <f>T9</f>
        <v>0</v>
      </c>
      <c r="L16" s="55">
        <f>T10</f>
        <v>0</v>
      </c>
      <c r="M16" s="107">
        <f>L18+L17+L16+K16+K17+K18</f>
        <v>0</v>
      </c>
      <c r="N16" s="3"/>
      <c r="O16" s="3"/>
      <c r="P16" s="36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9" t="s">
        <v>228</v>
      </c>
      <c r="D17" s="60" t="s">
        <v>190</v>
      </c>
      <c r="E17" s="61" t="s">
        <v>229</v>
      </c>
      <c r="F17" s="62" t="s">
        <v>230</v>
      </c>
      <c r="G17" s="79"/>
      <c r="H17" s="45" t="str">
        <f t="shared" si="0"/>
        <v>-</v>
      </c>
      <c r="I17" s="37"/>
      <c r="J17" s="54">
        <v>3.5</v>
      </c>
      <c r="K17" s="11">
        <f>U9</f>
        <v>0</v>
      </c>
      <c r="L17" s="55">
        <f>U10</f>
        <v>0</v>
      </c>
      <c r="M17" s="108"/>
      <c r="N17" s="3"/>
      <c r="O17" s="3"/>
      <c r="P17" s="36"/>
      <c r="Q17" s="12" t="str">
        <f t="shared" si="1"/>
        <v>ชาย</v>
      </c>
      <c r="R17" s="9"/>
      <c r="S17" s="136" t="s">
        <v>102</v>
      </c>
      <c r="T17" s="136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9" t="s">
        <v>231</v>
      </c>
      <c r="D18" s="60" t="s">
        <v>190</v>
      </c>
      <c r="E18" s="61" t="s">
        <v>232</v>
      </c>
      <c r="F18" s="62" t="s">
        <v>233</v>
      </c>
      <c r="G18" s="79"/>
      <c r="H18" s="45" t="str">
        <f t="shared" si="0"/>
        <v>-</v>
      </c>
      <c r="I18" s="37"/>
      <c r="J18" s="54">
        <v>3</v>
      </c>
      <c r="K18" s="11">
        <f>V9</f>
        <v>0</v>
      </c>
      <c r="L18" s="55">
        <f>V10</f>
        <v>0</v>
      </c>
      <c r="M18" s="109"/>
      <c r="N18" s="3"/>
      <c r="O18" s="3"/>
      <c r="P18" s="36"/>
      <c r="Q18" s="12" t="str">
        <f t="shared" si="1"/>
        <v>ชาย</v>
      </c>
      <c r="R18" s="9"/>
      <c r="S18" s="139" t="s">
        <v>42</v>
      </c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9" t="s">
        <v>234</v>
      </c>
      <c r="D19" s="60" t="s">
        <v>190</v>
      </c>
      <c r="E19" s="61" t="s">
        <v>235</v>
      </c>
      <c r="F19" s="62" t="s">
        <v>236</v>
      </c>
      <c r="G19" s="79"/>
      <c r="H19" s="45" t="str">
        <f t="shared" si="0"/>
        <v>-</v>
      </c>
      <c r="I19" s="37"/>
      <c r="J19" s="56">
        <v>2.5</v>
      </c>
      <c r="K19" s="11">
        <f>W9</f>
        <v>0</v>
      </c>
      <c r="L19" s="55">
        <f>W10</f>
        <v>0</v>
      </c>
      <c r="M19" s="107">
        <f>L22+K22+L21+K20+K19+L19+L20+K21</f>
        <v>0</v>
      </c>
      <c r="N19" s="3"/>
      <c r="O19" s="3"/>
      <c r="P19" s="36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14</v>
      </c>
      <c r="AC19" s="10" t="s">
        <v>22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9" t="s">
        <v>237</v>
      </c>
      <c r="D20" s="60" t="s">
        <v>190</v>
      </c>
      <c r="E20" s="61" t="s">
        <v>238</v>
      </c>
      <c r="F20" s="62" t="s">
        <v>239</v>
      </c>
      <c r="G20" s="79"/>
      <c r="H20" s="45" t="str">
        <f t="shared" si="0"/>
        <v>-</v>
      </c>
      <c r="I20" s="37"/>
      <c r="J20" s="56">
        <v>2</v>
      </c>
      <c r="K20" s="11">
        <f>X9</f>
        <v>0</v>
      </c>
      <c r="L20" s="55">
        <f>X10</f>
        <v>0</v>
      </c>
      <c r="M20" s="108"/>
      <c r="N20" s="3"/>
      <c r="O20" s="3"/>
      <c r="P20" s="36"/>
      <c r="Q20" s="12" t="str">
        <f t="shared" si="1"/>
        <v>ชาย</v>
      </c>
      <c r="R20" s="9"/>
      <c r="S20" s="10" t="s">
        <v>103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9" t="s">
        <v>240</v>
      </c>
      <c r="D21" s="60" t="s">
        <v>190</v>
      </c>
      <c r="E21" s="61" t="s">
        <v>241</v>
      </c>
      <c r="F21" s="62" t="s">
        <v>242</v>
      </c>
      <c r="G21" s="79"/>
      <c r="H21" s="45" t="str">
        <f t="shared" si="0"/>
        <v>-</v>
      </c>
      <c r="I21" s="37"/>
      <c r="J21" s="56">
        <v>1.5</v>
      </c>
      <c r="K21" s="11">
        <f>Y9</f>
        <v>0</v>
      </c>
      <c r="L21" s="55">
        <f>Y10</f>
        <v>0</v>
      </c>
      <c r="M21" s="108"/>
      <c r="N21" s="3"/>
      <c r="O21" s="3"/>
      <c r="P21" s="36"/>
      <c r="Q21" s="12" t="str">
        <f t="shared" si="1"/>
        <v>ชาย</v>
      </c>
      <c r="R21" s="9"/>
      <c r="S21" s="10" t="s">
        <v>101</v>
      </c>
      <c r="T21" s="42" t="e">
        <f>T12</f>
        <v>#DIV/0!</v>
      </c>
      <c r="U21" s="42" t="e">
        <f t="shared" ref="U21:AC21" si="4">U12</f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42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9" t="s">
        <v>243</v>
      </c>
      <c r="D22" s="60" t="s">
        <v>190</v>
      </c>
      <c r="E22" s="61" t="s">
        <v>200</v>
      </c>
      <c r="F22" s="62" t="s">
        <v>244</v>
      </c>
      <c r="G22" s="79"/>
      <c r="H22" s="45" t="str">
        <f t="shared" si="0"/>
        <v>-</v>
      </c>
      <c r="I22" s="37"/>
      <c r="J22" s="56">
        <v>1</v>
      </c>
      <c r="K22" s="11">
        <f>Z9</f>
        <v>0</v>
      </c>
      <c r="L22" s="55">
        <f>Z10</f>
        <v>0</v>
      </c>
      <c r="M22" s="109"/>
      <c r="N22" s="3"/>
      <c r="O22" s="3"/>
      <c r="P22" s="36"/>
      <c r="Q22" s="12" t="str">
        <f t="shared" si="1"/>
        <v>ชาย</v>
      </c>
      <c r="R22" s="9"/>
      <c r="S22" s="78" t="s">
        <v>104</v>
      </c>
      <c r="T22" s="137" t="e">
        <f>T15</f>
        <v>#DIV/0!</v>
      </c>
      <c r="U22" s="138"/>
      <c r="V22" s="138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9" t="s">
        <v>245</v>
      </c>
      <c r="D23" s="60" t="s">
        <v>190</v>
      </c>
      <c r="E23" s="61" t="s">
        <v>246</v>
      </c>
      <c r="F23" s="62" t="s">
        <v>247</v>
      </c>
      <c r="G23" s="79"/>
      <c r="H23" s="45" t="str">
        <f t="shared" si="0"/>
        <v>-</v>
      </c>
      <c r="I23" s="37"/>
      <c r="J23" s="56">
        <v>0</v>
      </c>
      <c r="K23" s="11">
        <f>AA9</f>
        <v>0</v>
      </c>
      <c r="L23" s="55">
        <f>AA10</f>
        <v>0</v>
      </c>
      <c r="M23" s="107">
        <f>L25+K24+K23+L23+L24+K25</f>
        <v>0</v>
      </c>
      <c r="N23" s="3"/>
      <c r="O23" s="3"/>
      <c r="P23" s="36"/>
      <c r="Q23" s="12" t="str">
        <f t="shared" si="1"/>
        <v>ชาย</v>
      </c>
      <c r="R23" s="9"/>
      <c r="S23" s="140" t="s">
        <v>39</v>
      </c>
      <c r="T23" s="140"/>
      <c r="U23" s="141" t="e">
        <f>AF10</f>
        <v>#DIV/0!</v>
      </c>
      <c r="V23" s="142"/>
      <c r="W23" s="145" t="s">
        <v>105</v>
      </c>
      <c r="X23" s="146"/>
      <c r="Y23" s="147"/>
      <c r="Z23" s="143" t="e">
        <f>AF9</f>
        <v>#DIV/0!</v>
      </c>
      <c r="AA23" s="144"/>
      <c r="AB23" s="144"/>
      <c r="AC23" s="144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9" t="s">
        <v>248</v>
      </c>
      <c r="D24" s="60" t="s">
        <v>190</v>
      </c>
      <c r="E24" s="61" t="s">
        <v>249</v>
      </c>
      <c r="F24" s="62" t="s">
        <v>250</v>
      </c>
      <c r="G24" s="79"/>
      <c r="H24" s="45" t="str">
        <f t="shared" si="0"/>
        <v>-</v>
      </c>
      <c r="I24" s="37"/>
      <c r="J24" s="54" t="s">
        <v>14</v>
      </c>
      <c r="K24" s="11">
        <f>AB9</f>
        <v>0</v>
      </c>
      <c r="L24" s="55">
        <f>AB10</f>
        <v>0</v>
      </c>
      <c r="M24" s="108"/>
      <c r="N24" s="3"/>
      <c r="O24" s="3"/>
      <c r="P24" s="36"/>
      <c r="Q24" s="12" t="str">
        <f t="shared" si="1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9" t="s">
        <v>251</v>
      </c>
      <c r="D25" s="60" t="s">
        <v>190</v>
      </c>
      <c r="E25" s="61" t="s">
        <v>252</v>
      </c>
      <c r="F25" s="62" t="s">
        <v>253</v>
      </c>
      <c r="G25" s="79"/>
      <c r="H25" s="45" t="str">
        <f t="shared" si="0"/>
        <v>-</v>
      </c>
      <c r="I25" s="37"/>
      <c r="J25" s="54" t="s">
        <v>15</v>
      </c>
      <c r="K25" s="11">
        <f>AC9</f>
        <v>0</v>
      </c>
      <c r="L25" s="55">
        <f>AC10</f>
        <v>0</v>
      </c>
      <c r="M25" s="109"/>
      <c r="N25" s="3"/>
      <c r="O25" s="3"/>
      <c r="P25" s="36"/>
      <c r="Q25" s="12" t="str">
        <f t="shared" si="1"/>
        <v>ชาย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9" t="s">
        <v>254</v>
      </c>
      <c r="D26" s="60" t="s">
        <v>190</v>
      </c>
      <c r="E26" s="61" t="s">
        <v>255</v>
      </c>
      <c r="F26" s="62" t="s">
        <v>188</v>
      </c>
      <c r="G26" s="79"/>
      <c r="H26" s="45" t="str">
        <f t="shared" si="0"/>
        <v>-</v>
      </c>
      <c r="I26" s="37"/>
      <c r="J26" s="57"/>
      <c r="K26" s="37"/>
      <c r="L26" s="38"/>
      <c r="M26" s="3"/>
      <c r="N26" s="3"/>
      <c r="O26" s="3"/>
      <c r="P26" s="36"/>
      <c r="Q26" s="12" t="str">
        <f t="shared" si="1"/>
        <v>ชาย</v>
      </c>
      <c r="R26" s="9"/>
      <c r="S26" s="9"/>
      <c r="T26" s="9"/>
      <c r="U26" s="9"/>
      <c r="V26" s="4"/>
      <c r="W26" s="9"/>
      <c r="X26" s="9"/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9" t="s">
        <v>256</v>
      </c>
      <c r="D27" s="60" t="s">
        <v>190</v>
      </c>
      <c r="E27" s="61" t="s">
        <v>257</v>
      </c>
      <c r="F27" s="62" t="s">
        <v>258</v>
      </c>
      <c r="G27" s="79"/>
      <c r="H27" s="45" t="str">
        <f t="shared" si="0"/>
        <v>-</v>
      </c>
      <c r="I27" s="37"/>
      <c r="J27" s="38"/>
      <c r="K27" s="37"/>
      <c r="L27" s="38"/>
      <c r="M27" s="3"/>
      <c r="N27" s="3"/>
      <c r="O27" s="3"/>
      <c r="P27" s="36"/>
      <c r="Q27" s="12" t="str">
        <f t="shared" si="1"/>
        <v>ชาย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9" t="s">
        <v>259</v>
      </c>
      <c r="D28" s="60" t="s">
        <v>190</v>
      </c>
      <c r="E28" s="61" t="s">
        <v>260</v>
      </c>
      <c r="F28" s="62" t="s">
        <v>261</v>
      </c>
      <c r="G28" s="79"/>
      <c r="H28" s="45" t="str">
        <f t="shared" si="0"/>
        <v>-</v>
      </c>
      <c r="I28" s="37"/>
      <c r="J28" s="3"/>
      <c r="K28" s="75" t="str">
        <f>กรอกข้อมูล!C5</f>
        <v>(นางสาวสิตานัน  นาคะสรรค์)</v>
      </c>
      <c r="L28" s="3"/>
      <c r="M28" s="3"/>
      <c r="N28" s="3"/>
      <c r="O28" s="3"/>
      <c r="P28" s="36"/>
      <c r="Q28" s="12" t="str">
        <f t="shared" si="1"/>
        <v>ชาย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9" t="s">
        <v>262</v>
      </c>
      <c r="D29" s="60" t="s">
        <v>190</v>
      </c>
      <c r="E29" s="61" t="s">
        <v>263</v>
      </c>
      <c r="F29" s="62" t="s">
        <v>264</v>
      </c>
      <c r="G29" s="79"/>
      <c r="H29" s="45" t="str">
        <f t="shared" si="0"/>
        <v>-</v>
      </c>
      <c r="I29" s="37"/>
      <c r="J29" s="38"/>
      <c r="K29" s="37"/>
      <c r="L29" s="38"/>
      <c r="M29" s="3"/>
      <c r="N29" s="3"/>
      <c r="O29" s="3"/>
      <c r="P29" s="36"/>
      <c r="Q29" s="12" t="str">
        <f t="shared" si="1"/>
        <v>ชาย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9" t="s">
        <v>265</v>
      </c>
      <c r="D30" s="60" t="s">
        <v>190</v>
      </c>
      <c r="E30" s="61" t="s">
        <v>266</v>
      </c>
      <c r="F30" s="62" t="s">
        <v>221</v>
      </c>
      <c r="G30" s="79"/>
      <c r="H30" s="45" t="str">
        <f t="shared" si="0"/>
        <v>-</v>
      </c>
      <c r="I30" s="37"/>
      <c r="J30" s="38"/>
      <c r="K30" s="37"/>
      <c r="L30" s="38"/>
      <c r="M30" s="3"/>
      <c r="N30" s="3"/>
      <c r="O30" s="3"/>
      <c r="P30" s="36"/>
      <c r="Q30" s="12" t="str">
        <f t="shared" si="1"/>
        <v>ชาย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9" t="s">
        <v>267</v>
      </c>
      <c r="D31" s="60" t="s">
        <v>190</v>
      </c>
      <c r="E31" s="61" t="s">
        <v>268</v>
      </c>
      <c r="F31" s="62" t="s">
        <v>269</v>
      </c>
      <c r="G31" s="79"/>
      <c r="H31" s="45" t="str">
        <f t="shared" si="0"/>
        <v>-</v>
      </c>
      <c r="I31" s="37"/>
      <c r="J31" s="38"/>
      <c r="K31" s="37"/>
      <c r="L31" s="38"/>
      <c r="M31" s="3"/>
      <c r="N31" s="3"/>
      <c r="O31" s="3"/>
      <c r="P31" s="36"/>
      <c r="Q31" s="12" t="str">
        <f t="shared" si="1"/>
        <v>ชาย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9" t="s">
        <v>270</v>
      </c>
      <c r="D32" s="60" t="s">
        <v>194</v>
      </c>
      <c r="E32" s="61" t="s">
        <v>271</v>
      </c>
      <c r="F32" s="62" t="s">
        <v>272</v>
      </c>
      <c r="G32" s="79"/>
      <c r="H32" s="45" t="str">
        <f t="shared" si="0"/>
        <v>-</v>
      </c>
      <c r="I32" s="37"/>
      <c r="J32" s="38"/>
      <c r="K32" s="37"/>
      <c r="L32" s="38"/>
      <c r="M32" s="3"/>
      <c r="N32" s="3"/>
      <c r="O32" s="3"/>
      <c r="P32" s="36"/>
      <c r="Q32" s="12" t="str">
        <f t="shared" si="1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9" t="s">
        <v>273</v>
      </c>
      <c r="D33" s="60" t="s">
        <v>194</v>
      </c>
      <c r="E33" s="61" t="s">
        <v>274</v>
      </c>
      <c r="F33" s="62" t="s">
        <v>6</v>
      </c>
      <c r="G33" s="79"/>
      <c r="H33" s="45" t="str">
        <f t="shared" si="0"/>
        <v>-</v>
      </c>
      <c r="I33" s="37"/>
      <c r="J33" s="38"/>
      <c r="K33" s="37"/>
      <c r="L33" s="38"/>
      <c r="M33" s="3"/>
      <c r="N33" s="3"/>
      <c r="O33" s="3"/>
      <c r="P33" s="36"/>
      <c r="Q33" s="12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9" t="s">
        <v>275</v>
      </c>
      <c r="D34" s="60" t="s">
        <v>194</v>
      </c>
      <c r="E34" s="61" t="s">
        <v>276</v>
      </c>
      <c r="F34" s="62" t="s">
        <v>197</v>
      </c>
      <c r="G34" s="79"/>
      <c r="H34" s="45" t="str">
        <f t="shared" si="0"/>
        <v>-</v>
      </c>
      <c r="I34" s="38"/>
      <c r="J34" s="38"/>
      <c r="K34" s="38"/>
      <c r="L34" s="38"/>
      <c r="M34" s="3"/>
      <c r="N34" s="3"/>
      <c r="O34" s="3"/>
      <c r="P34" s="36"/>
      <c r="Q34" s="12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9" t="s">
        <v>277</v>
      </c>
      <c r="D35" s="60" t="s">
        <v>194</v>
      </c>
      <c r="E35" s="61" t="s">
        <v>278</v>
      </c>
      <c r="F35" s="62" t="s">
        <v>279</v>
      </c>
      <c r="G35" s="79"/>
      <c r="H35" s="45" t="str">
        <f t="shared" si="0"/>
        <v>-</v>
      </c>
      <c r="I35" s="38"/>
      <c r="J35" s="38"/>
      <c r="K35" s="38"/>
      <c r="L35" s="38"/>
      <c r="M35" s="3"/>
      <c r="N35" s="3"/>
      <c r="O35" s="3"/>
      <c r="P35" s="36"/>
      <c r="Q35" s="12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9" t="s">
        <v>280</v>
      </c>
      <c r="D36" s="60" t="s">
        <v>194</v>
      </c>
      <c r="E36" s="61" t="s">
        <v>281</v>
      </c>
      <c r="F36" s="62" t="s">
        <v>282</v>
      </c>
      <c r="G36" s="79"/>
      <c r="H36" s="45" t="str">
        <f t="shared" si="0"/>
        <v>-</v>
      </c>
      <c r="I36" s="38"/>
      <c r="J36" s="38"/>
      <c r="K36" s="38"/>
      <c r="L36" s="38"/>
      <c r="M36" s="3"/>
      <c r="N36" s="3"/>
      <c r="O36" s="3"/>
      <c r="P36" s="36"/>
      <c r="Q36" s="12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9" t="s">
        <v>283</v>
      </c>
      <c r="D37" s="60" t="s">
        <v>194</v>
      </c>
      <c r="E37" s="61" t="s">
        <v>284</v>
      </c>
      <c r="F37" s="62" t="s">
        <v>4</v>
      </c>
      <c r="G37" s="79"/>
      <c r="H37" s="45" t="str">
        <f t="shared" si="0"/>
        <v>-</v>
      </c>
      <c r="I37" s="38"/>
      <c r="J37" s="38"/>
      <c r="K37" s="38"/>
      <c r="L37" s="38"/>
      <c r="M37" s="3"/>
      <c r="N37" s="3"/>
      <c r="O37" s="3"/>
      <c r="P37" s="36"/>
      <c r="Q37" s="12" t="str">
        <f t="shared" si="1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82">
        <v>31</v>
      </c>
      <c r="C38" s="59" t="s">
        <v>285</v>
      </c>
      <c r="D38" s="60" t="s">
        <v>194</v>
      </c>
      <c r="E38" s="61" t="s">
        <v>286</v>
      </c>
      <c r="F38" s="62" t="s">
        <v>287</v>
      </c>
      <c r="G38" s="79"/>
      <c r="H38" s="45" t="str">
        <f t="shared" si="0"/>
        <v>-</v>
      </c>
      <c r="I38" s="3"/>
      <c r="J38" s="3"/>
      <c r="K38" s="3"/>
      <c r="L38" s="3"/>
      <c r="M38" s="3"/>
      <c r="N38" s="3"/>
      <c r="O38" s="3"/>
      <c r="P38" s="36"/>
      <c r="Q38" s="12" t="str">
        <f t="shared" si="1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82">
        <v>32</v>
      </c>
      <c r="C39" s="63" t="s">
        <v>288</v>
      </c>
      <c r="D39" s="60" t="s">
        <v>194</v>
      </c>
      <c r="E39" s="64" t="s">
        <v>289</v>
      </c>
      <c r="F39" s="65" t="s">
        <v>290</v>
      </c>
      <c r="G39" s="79"/>
      <c r="H39" s="45" t="str">
        <f t="shared" si="0"/>
        <v>-</v>
      </c>
      <c r="I39" s="3"/>
      <c r="J39" s="3"/>
      <c r="K39" s="3"/>
      <c r="L39" s="3"/>
      <c r="M39" s="3"/>
      <c r="N39" s="3"/>
      <c r="O39" s="3"/>
      <c r="P39" s="36"/>
      <c r="Q39" s="12" t="str">
        <f t="shared" si="1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82">
        <v>33</v>
      </c>
      <c r="C40" s="59" t="s">
        <v>291</v>
      </c>
      <c r="D40" s="60" t="s">
        <v>194</v>
      </c>
      <c r="E40" s="61" t="s">
        <v>292</v>
      </c>
      <c r="F40" s="62" t="s">
        <v>293</v>
      </c>
      <c r="G40" s="79"/>
      <c r="H40" s="45" t="str">
        <f t="shared" si="0"/>
        <v>-</v>
      </c>
      <c r="I40" s="3"/>
      <c r="J40" s="3"/>
      <c r="K40" s="3"/>
      <c r="L40" s="3"/>
      <c r="M40" s="3"/>
      <c r="N40" s="3"/>
      <c r="O40" s="3"/>
      <c r="P40" s="36"/>
      <c r="Q40" s="12" t="str">
        <f t="shared" si="1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82">
        <v>34</v>
      </c>
      <c r="C41" s="63" t="s">
        <v>294</v>
      </c>
      <c r="D41" s="60" t="s">
        <v>194</v>
      </c>
      <c r="E41" s="64" t="s">
        <v>295</v>
      </c>
      <c r="F41" s="65" t="s">
        <v>20</v>
      </c>
      <c r="G41" s="79"/>
      <c r="H41" s="45" t="str">
        <f t="shared" si="0"/>
        <v>-</v>
      </c>
      <c r="I41" s="3"/>
      <c r="J41" s="3"/>
      <c r="K41" s="3"/>
      <c r="L41" s="3"/>
      <c r="M41" s="3"/>
      <c r="N41" s="3"/>
      <c r="O41" s="3"/>
      <c r="P41" s="36"/>
      <c r="Q41" s="12" t="str">
        <f t="shared" si="1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82">
        <v>35</v>
      </c>
      <c r="C42" s="59" t="s">
        <v>296</v>
      </c>
      <c r="D42" s="60" t="s">
        <v>194</v>
      </c>
      <c r="E42" s="61" t="s">
        <v>297</v>
      </c>
      <c r="F42" s="62" t="s">
        <v>298</v>
      </c>
      <c r="G42" s="79"/>
      <c r="H42" s="45" t="str">
        <f t="shared" si="0"/>
        <v>-</v>
      </c>
      <c r="I42" s="3"/>
      <c r="J42" s="3"/>
      <c r="K42" s="3"/>
      <c r="L42" s="3"/>
      <c r="M42" s="3"/>
      <c r="N42" s="3"/>
      <c r="O42" s="3"/>
      <c r="P42" s="36"/>
      <c r="Q42" s="12" t="str">
        <f t="shared" si="1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82">
        <v>36</v>
      </c>
      <c r="C43" s="63" t="s">
        <v>299</v>
      </c>
      <c r="D43" s="60" t="s">
        <v>194</v>
      </c>
      <c r="E43" s="64" t="s">
        <v>300</v>
      </c>
      <c r="F43" s="65" t="s">
        <v>301</v>
      </c>
      <c r="G43" s="79"/>
      <c r="H43" s="45" t="str">
        <f t="shared" si="0"/>
        <v>-</v>
      </c>
      <c r="I43" s="3"/>
      <c r="J43" s="3"/>
      <c r="K43" s="3"/>
      <c r="L43" s="3"/>
      <c r="M43" s="3"/>
      <c r="N43" s="3"/>
      <c r="O43" s="3"/>
      <c r="P43" s="36"/>
      <c r="Q43" s="12" t="str">
        <f t="shared" si="1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82">
        <v>37</v>
      </c>
      <c r="C44" s="59" t="s">
        <v>302</v>
      </c>
      <c r="D44" s="60" t="s">
        <v>194</v>
      </c>
      <c r="E44" s="61" t="s">
        <v>303</v>
      </c>
      <c r="F44" s="62" t="s">
        <v>304</v>
      </c>
      <c r="G44" s="79"/>
      <c r="H44" s="45" t="str">
        <f t="shared" si="0"/>
        <v>-</v>
      </c>
      <c r="I44" s="3"/>
      <c r="J44" s="3"/>
      <c r="K44" s="3"/>
      <c r="L44" s="3"/>
      <c r="M44" s="3"/>
      <c r="N44" s="3"/>
      <c r="O44" s="3"/>
      <c r="P44" s="36"/>
      <c r="Q44" s="12" t="str">
        <f t="shared" si="1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82">
        <v>38</v>
      </c>
      <c r="C45" s="63" t="s">
        <v>305</v>
      </c>
      <c r="D45" s="60" t="s">
        <v>194</v>
      </c>
      <c r="E45" s="64" t="s">
        <v>306</v>
      </c>
      <c r="F45" s="65" t="s">
        <v>307</v>
      </c>
      <c r="G45" s="79"/>
      <c r="H45" s="45" t="str">
        <f t="shared" si="0"/>
        <v>-</v>
      </c>
      <c r="I45" s="3"/>
      <c r="J45" s="3"/>
      <c r="K45" s="3"/>
      <c r="L45" s="3"/>
      <c r="M45" s="3"/>
      <c r="N45" s="3"/>
      <c r="O45" s="3"/>
      <c r="P45" s="36"/>
      <c r="Q45" s="12" t="str">
        <f t="shared" si="1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82">
        <v>39</v>
      </c>
      <c r="C46" s="59" t="s">
        <v>308</v>
      </c>
      <c r="D46" s="60" t="s">
        <v>194</v>
      </c>
      <c r="E46" s="61" t="s">
        <v>309</v>
      </c>
      <c r="F46" s="62" t="s">
        <v>215</v>
      </c>
      <c r="G46" s="79"/>
      <c r="H46" s="45" t="str">
        <f t="shared" si="0"/>
        <v>-</v>
      </c>
      <c r="I46" s="3"/>
      <c r="J46" s="3"/>
      <c r="K46" s="3"/>
      <c r="L46" s="3"/>
      <c r="M46" s="3"/>
      <c r="N46" s="3"/>
      <c r="O46" s="3"/>
      <c r="P46" s="36"/>
      <c r="Q46" s="12" t="str">
        <f t="shared" si="1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82">
        <v>40</v>
      </c>
      <c r="C47" s="63" t="s">
        <v>310</v>
      </c>
      <c r="D47" s="60" t="s">
        <v>194</v>
      </c>
      <c r="E47" s="64" t="s">
        <v>311</v>
      </c>
      <c r="F47" s="65" t="s">
        <v>312</v>
      </c>
      <c r="G47" s="79"/>
      <c r="H47" s="45" t="str">
        <f t="shared" si="0"/>
        <v>-</v>
      </c>
      <c r="I47" s="3"/>
      <c r="J47" s="3"/>
      <c r="K47" s="3"/>
      <c r="L47" s="3"/>
      <c r="M47" s="3"/>
      <c r="N47" s="3"/>
      <c r="O47" s="3"/>
      <c r="P47" s="36"/>
      <c r="Q47" s="12" t="str">
        <f t="shared" si="1"/>
        <v>หญิง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82">
        <v>41</v>
      </c>
      <c r="C48" s="59" t="s">
        <v>313</v>
      </c>
      <c r="D48" s="60" t="s">
        <v>194</v>
      </c>
      <c r="E48" s="61" t="s">
        <v>314</v>
      </c>
      <c r="F48" s="62" t="s">
        <v>315</v>
      </c>
      <c r="G48" s="79"/>
      <c r="H48" s="45" t="str">
        <f t="shared" si="0"/>
        <v>-</v>
      </c>
      <c r="I48" s="3"/>
      <c r="J48" s="3"/>
      <c r="K48" s="3"/>
      <c r="L48" s="3"/>
      <c r="M48" s="3"/>
      <c r="N48" s="3"/>
      <c r="O48" s="3"/>
      <c r="P48" s="36"/>
      <c r="Q48" s="12" t="str">
        <f t="shared" si="1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35">
      <c r="A49" s="3"/>
      <c r="B49" s="101">
        <v>42</v>
      </c>
      <c r="C49" s="59" t="s">
        <v>316</v>
      </c>
      <c r="D49" s="60" t="s">
        <v>194</v>
      </c>
      <c r="E49" s="61" t="s">
        <v>295</v>
      </c>
      <c r="F49" s="62" t="s">
        <v>317</v>
      </c>
      <c r="G49" s="79"/>
      <c r="H49" s="45" t="str">
        <f t="shared" ref="H49:H50" si="5">IF(P49="มส","มส",IF(P49="ร","ร",IF(G49&lt;=0,"-",IF(G49&lt;=49,"0",IF(G49&lt;=54,"1",IF(G49&lt;=59,"1.5",IF(G49&lt;=64,"2",IF(G49&lt;=69,"2.5",IF(G49&lt;=74,"3",IF(G49&lt;=79,"3.5",IF(G49&lt;=100,"4")))))))))))</f>
        <v>-</v>
      </c>
      <c r="I49" s="3"/>
      <c r="J49" s="3"/>
      <c r="K49" s="3"/>
      <c r="L49" s="3"/>
      <c r="M49" s="3"/>
      <c r="N49" s="3"/>
      <c r="O49" s="3"/>
      <c r="P49" s="36"/>
      <c r="Q49" s="12" t="str">
        <f t="shared" ref="Q49:Q50" si="6">IF(LEFT(D49,7)="เด็กชาย","ชาย",IF(LEFT(D49,8)="เด็กหญิง","หญิง",IF(LEFT(D49,3)="นาย","ชาย",IF(LEFT(D49,6)="นางสาว","หญิง"))))</f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35">
      <c r="A50" s="3"/>
      <c r="B50" s="101">
        <v>43</v>
      </c>
      <c r="C50" s="59" t="s">
        <v>318</v>
      </c>
      <c r="D50" s="60" t="s">
        <v>194</v>
      </c>
      <c r="E50" s="61" t="s">
        <v>319</v>
      </c>
      <c r="F50" s="62" t="s">
        <v>320</v>
      </c>
      <c r="G50" s="79"/>
      <c r="H50" s="45" t="str">
        <f t="shared" si="5"/>
        <v>-</v>
      </c>
      <c r="I50" s="3"/>
      <c r="J50" s="3"/>
      <c r="K50" s="3"/>
      <c r="L50" s="3"/>
      <c r="M50" s="3"/>
      <c r="N50" s="3"/>
      <c r="O50" s="3"/>
      <c r="P50" s="36"/>
      <c r="Q50" s="12" t="str">
        <f t="shared" si="6"/>
        <v>หญิง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22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WxQ2P1iSIZ2O2O59oLS+bfrcj2XqdcXkunoNppKFZukyTIUTSi53SlTTl/9yD/RcQ1dwvpo0RGhHbcmnQKVSiA==" saltValue="Pi8Dkv4FyCeVN7U+gH69oA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list" allowBlank="1" showInputMessage="1" showErrorMessage="1" sqref="P8:P50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0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89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topLeftCell="A37"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5"/>
      <c r="B1" s="34"/>
      <c r="C1" s="34"/>
      <c r="D1" s="34"/>
      <c r="E1" s="34" t="s">
        <v>67</v>
      </c>
      <c r="F1" s="34"/>
      <c r="G1" s="34"/>
      <c r="H1" s="34"/>
      <c r="I1" s="34" t="str">
        <f>กรอกข้อมูล!C4</f>
        <v>วิทยาศาสตร์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s="1" customFormat="1" ht="23.25" x14ac:dyDescent="0.35">
      <c r="A2" s="35"/>
      <c r="B2" s="34"/>
      <c r="C2" s="34"/>
      <c r="D2" s="34" t="s">
        <v>79</v>
      </c>
      <c r="E2" s="34"/>
      <c r="F2" s="34"/>
      <c r="G2" s="34" t="str">
        <f>กรอกข้อมูล!F6</f>
        <v>4/2</v>
      </c>
      <c r="H2" s="34" t="s">
        <v>75</v>
      </c>
      <c r="I2" s="34"/>
      <c r="J2" s="34">
        <f>กรอกข้อมูล!C7</f>
        <v>2</v>
      </c>
      <c r="K2" s="34" t="s">
        <v>76</v>
      </c>
      <c r="L2" s="34"/>
      <c r="M2" s="34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s="1" customFormat="1" ht="20.25" customHeight="1" x14ac:dyDescent="0.35">
      <c r="A3" s="35"/>
      <c r="B3" s="34"/>
      <c r="C3" s="74" t="s">
        <v>82</v>
      </c>
      <c r="D3" s="34" t="str">
        <f>กรอกข้อมูล!C9</f>
        <v>ทดสอบครั้งที่ 1</v>
      </c>
      <c r="E3" s="35"/>
      <c r="F3" s="34"/>
      <c r="G3" s="34"/>
      <c r="H3" s="34" t="s">
        <v>68</v>
      </c>
      <c r="I3" s="34"/>
      <c r="J3" s="34" t="str">
        <f>กรอกข้อมูล!C10</f>
        <v xml:space="preserve"> A 23101</v>
      </c>
      <c r="K3" s="34" t="s">
        <v>69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s="1" customFormat="1" ht="20.25" customHeight="1" x14ac:dyDescent="0.35">
      <c r="A4" s="35"/>
      <c r="B4" s="105" t="s">
        <v>424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80"/>
      <c r="P4" s="66" t="s">
        <v>109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5" customHeight="1" x14ac:dyDescent="0.35">
      <c r="A5" s="3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81"/>
      <c r="P5" s="68" t="s">
        <v>108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02" t="s">
        <v>0</v>
      </c>
      <c r="C6" s="103" t="s">
        <v>1</v>
      </c>
      <c r="D6" s="110" t="s">
        <v>7</v>
      </c>
      <c r="E6" s="111"/>
      <c r="F6" s="111"/>
      <c r="G6" s="114" t="s">
        <v>8</v>
      </c>
      <c r="H6" s="103" t="s">
        <v>9</v>
      </c>
      <c r="I6" s="116"/>
      <c r="J6" s="117"/>
      <c r="K6" s="116"/>
      <c r="L6" s="117"/>
      <c r="M6" s="3"/>
      <c r="N6" s="3"/>
      <c r="O6" s="3"/>
      <c r="P6" s="68" t="s">
        <v>111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02"/>
      <c r="C7" s="104"/>
      <c r="D7" s="112"/>
      <c r="E7" s="113"/>
      <c r="F7" s="113"/>
      <c r="G7" s="115"/>
      <c r="H7" s="104"/>
      <c r="I7" s="116"/>
      <c r="J7" s="117"/>
      <c r="K7" s="116"/>
      <c r="L7" s="117"/>
      <c r="M7" s="3"/>
      <c r="N7" s="3"/>
      <c r="O7" s="3"/>
      <c r="P7" s="67" t="s">
        <v>110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9" t="s">
        <v>322</v>
      </c>
      <c r="D8" s="60" t="s">
        <v>190</v>
      </c>
      <c r="E8" s="61" t="s">
        <v>323</v>
      </c>
      <c r="F8" s="62" t="s">
        <v>324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5"/>
      <c r="S8" s="94" t="s">
        <v>106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14</v>
      </c>
      <c r="AC8" s="39" t="s">
        <v>22</v>
      </c>
      <c r="AD8" s="55" t="s">
        <v>21</v>
      </c>
      <c r="AE8" s="3" t="s">
        <v>26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9" t="s">
        <v>325</v>
      </c>
      <c r="D9" s="60" t="s">
        <v>190</v>
      </c>
      <c r="E9" s="61" t="s">
        <v>326</v>
      </c>
      <c r="F9" s="62" t="s">
        <v>327</v>
      </c>
      <c r="G9" s="79"/>
      <c r="H9" s="45" t="str">
        <f t="shared" ref="H9:H49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24</v>
      </c>
      <c r="K9" s="47"/>
      <c r="L9" s="48">
        <f>S11</f>
        <v>0</v>
      </c>
      <c r="M9" s="49" t="s">
        <v>25</v>
      </c>
      <c r="N9" s="3"/>
      <c r="O9" s="3"/>
      <c r="P9" s="36"/>
      <c r="Q9" s="3" t="str">
        <f t="shared" si="0"/>
        <v>ชาย</v>
      </c>
      <c r="R9" s="55" t="s">
        <v>10</v>
      </c>
      <c r="S9" s="55">
        <f>SUM(K16:K25)</f>
        <v>0</v>
      </c>
      <c r="T9" s="55">
        <f>COUNTIFS($Q$8:$Q$49,"ชาย",$H$8:$H$49,4)</f>
        <v>0</v>
      </c>
      <c r="U9" s="55">
        <f>COUNTIFS($Q$8:$Q$49,"ชาย",$H$8:$H$49,3.5)</f>
        <v>0</v>
      </c>
      <c r="V9" s="55">
        <f>COUNTIFS($Q$8:$Q$49,"ชาย",$H$8:$H$49,3)</f>
        <v>0</v>
      </c>
      <c r="W9" s="55">
        <f>COUNTIFS($Q$8:$Q$49,"ชาย",$H$8:$H$49,2.5)</f>
        <v>0</v>
      </c>
      <c r="X9" s="55">
        <f>COUNTIFS($Q$8:$Q$49,"ชาย",$H$8:$H$49,2)</f>
        <v>0</v>
      </c>
      <c r="Y9" s="55">
        <f>COUNTIFS($Q$8:$Q$49,"ชาย",$H$8:$H$49,1.5)</f>
        <v>0</v>
      </c>
      <c r="Z9" s="55">
        <f>COUNTIFS($Q$8:$Q$49,"ชาย",$H$8:$H$49,1)</f>
        <v>0</v>
      </c>
      <c r="AA9" s="55">
        <f>COUNTIFS($Q$8:$Q$49,"ชาย",$H$8:$H$49,0)</f>
        <v>0</v>
      </c>
      <c r="AB9" s="55">
        <f>COUNTIFS($Q$8:$Q$49,"ชาย",$H$8:$H$49,"ร")</f>
        <v>0</v>
      </c>
      <c r="AC9" s="55">
        <f>COUNTIFS($Q$8:$Q$49,"ชาย",$H$8:$H$49,"มส")</f>
        <v>0</v>
      </c>
      <c r="AD9" s="55">
        <f>SUM(T9:AB9)</f>
        <v>0</v>
      </c>
      <c r="AE9" s="3" t="s">
        <v>27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9" t="s">
        <v>328</v>
      </c>
      <c r="D10" s="60" t="s">
        <v>190</v>
      </c>
      <c r="E10" s="61" t="s">
        <v>329</v>
      </c>
      <c r="F10" s="62" t="s">
        <v>180</v>
      </c>
      <c r="G10" s="79"/>
      <c r="H10" s="45" t="str">
        <f t="shared" si="1"/>
        <v>-</v>
      </c>
      <c r="I10" s="37"/>
      <c r="J10" s="50" t="s">
        <v>10</v>
      </c>
      <c r="K10" s="47">
        <f>S9</f>
        <v>0</v>
      </c>
      <c r="L10" s="46" t="s">
        <v>25</v>
      </c>
      <c r="M10" s="51"/>
      <c r="N10" s="3"/>
      <c r="O10" s="3"/>
      <c r="P10" s="36"/>
      <c r="Q10" s="3" t="str">
        <f t="shared" si="0"/>
        <v>ชาย</v>
      </c>
      <c r="R10" s="55" t="s">
        <v>11</v>
      </c>
      <c r="S10" s="55">
        <f>SUM(L16:L25)</f>
        <v>0</v>
      </c>
      <c r="T10" s="55">
        <f>COUNTIFS($Q$8:$Q$49,"หญิง",$H$8:$H$49,4)</f>
        <v>0</v>
      </c>
      <c r="U10" s="55">
        <f>COUNTIFS($Q$8:$Q$49,"หญิง",$H$8:$H$49,3.5)</f>
        <v>0</v>
      </c>
      <c r="V10" s="55">
        <f>COUNTIFS($Q$8:$Q$49,"หญิง",$H$8:$H$49,3)</f>
        <v>0</v>
      </c>
      <c r="W10" s="55">
        <f>COUNTIFS($Q$8:$Q$49,"หญิง",$H$8:$H$49,2.5)</f>
        <v>0</v>
      </c>
      <c r="X10" s="55">
        <f>COUNTIFS($Q$8:$Q$49,"หญิง",$H$8:$H$49,2)</f>
        <v>0</v>
      </c>
      <c r="Y10" s="55">
        <f>COUNTIFS($Q$8:$Q$49,"หญิง",$H$8:$H$49,1.5)</f>
        <v>0</v>
      </c>
      <c r="Z10" s="55">
        <f>COUNTIFS($Q$8:$Q$49,"หญิง",$H$8:$H$49,1)</f>
        <v>0</v>
      </c>
      <c r="AA10" s="55">
        <f>COUNTIFS($Q$8:$Q$49,"หญิง",$H$8:$H$49,0)</f>
        <v>0</v>
      </c>
      <c r="AB10" s="55">
        <f>COUNTIFS($Q$8:$Q$49,"หญิง",$H$8:$H$49,"ร")</f>
        <v>0</v>
      </c>
      <c r="AC10" s="55">
        <f>COUNTIFS($Q$8:$Q$49,"หญิง",$H$8:$H$49,"มส")</f>
        <v>0</v>
      </c>
      <c r="AD10" s="55">
        <f>SUM(T10:AC10)</f>
        <v>0</v>
      </c>
      <c r="AE10" s="3" t="s">
        <v>28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9" t="s">
        <v>330</v>
      </c>
      <c r="D11" s="60" t="s">
        <v>190</v>
      </c>
      <c r="E11" s="61" t="s">
        <v>331</v>
      </c>
      <c r="F11" s="62" t="s">
        <v>203</v>
      </c>
      <c r="G11" s="79"/>
      <c r="H11" s="45" t="str">
        <f t="shared" si="1"/>
        <v>-</v>
      </c>
      <c r="I11" s="37"/>
      <c r="J11" s="50" t="s">
        <v>11</v>
      </c>
      <c r="K11" s="47">
        <f>S10</f>
        <v>0</v>
      </c>
      <c r="L11" s="46" t="s">
        <v>25</v>
      </c>
      <c r="M11" s="51"/>
      <c r="N11" s="3"/>
      <c r="O11" s="3"/>
      <c r="P11" s="36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5" t="s">
        <v>21</v>
      </c>
      <c r="S11" s="55">
        <f>SUM(S9:S10)</f>
        <v>0</v>
      </c>
      <c r="T11" s="55">
        <f>SUM(T9:T10)</f>
        <v>0</v>
      </c>
      <c r="U11" s="55">
        <f>SUM(U9:U10)</f>
        <v>0</v>
      </c>
      <c r="V11" s="55">
        <f t="shared" ref="V11:Z11" si="2">SUM(V9:V10)</f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>SUM(AA9:AA10)</f>
        <v>0</v>
      </c>
      <c r="AB11" s="55">
        <f>SUM(AB9:AB10)</f>
        <v>0</v>
      </c>
      <c r="AC11" s="55">
        <f>SUM(AC9:AC10)</f>
        <v>0</v>
      </c>
      <c r="AD11" s="55">
        <f>SUM(T11:AB11)</f>
        <v>0</v>
      </c>
      <c r="AE11" s="3" t="s">
        <v>178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9" t="s">
        <v>332</v>
      </c>
      <c r="D12" s="60" t="s">
        <v>190</v>
      </c>
      <c r="E12" s="61" t="s">
        <v>333</v>
      </c>
      <c r="F12" s="62" t="s">
        <v>201</v>
      </c>
      <c r="G12" s="79"/>
      <c r="H12" s="45" t="str">
        <f t="shared" si="1"/>
        <v>-</v>
      </c>
      <c r="I12" s="37"/>
      <c r="J12" s="46" t="s">
        <v>23</v>
      </c>
      <c r="K12" s="37"/>
      <c r="L12" s="38"/>
      <c r="M12" s="3"/>
      <c r="N12" s="3"/>
      <c r="O12" s="3"/>
      <c r="P12" s="36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5"/>
      <c r="S12" s="55"/>
      <c r="T12" s="95" t="e">
        <f>(100*T11)/S11</f>
        <v>#DIV/0!</v>
      </c>
      <c r="U12" s="95" t="e">
        <f>(100*U11)/S11</f>
        <v>#DIV/0!</v>
      </c>
      <c r="V12" s="95" t="e">
        <f>(100*V11)/S11</f>
        <v>#DIV/0!</v>
      </c>
      <c r="W12" s="95" t="e">
        <f>(100*W11)/S11</f>
        <v>#DIV/0!</v>
      </c>
      <c r="X12" s="95" t="e">
        <f>(100*X11)/S11</f>
        <v>#DIV/0!</v>
      </c>
      <c r="Y12" s="95" t="e">
        <f>(100*Y11)/S11</f>
        <v>#DIV/0!</v>
      </c>
      <c r="Z12" s="95" t="e">
        <f>(100*Z11)/S11</f>
        <v>#DIV/0!</v>
      </c>
      <c r="AA12" s="95" t="e">
        <f>(100*AA11)/S11</f>
        <v>#DIV/0!</v>
      </c>
      <c r="AB12" s="95" t="e">
        <f>(100*AB11)/S11</f>
        <v>#DIV/0!</v>
      </c>
      <c r="AC12" s="95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9" t="s">
        <v>334</v>
      </c>
      <c r="D13" s="60" t="s">
        <v>190</v>
      </c>
      <c r="E13" s="61" t="s">
        <v>335</v>
      </c>
      <c r="F13" s="62" t="s">
        <v>336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3" t="str">
        <f t="shared" si="3"/>
        <v>ชาย</v>
      </c>
      <c r="R13" s="3"/>
      <c r="S13" s="9"/>
      <c r="T13" s="128" t="s">
        <v>98</v>
      </c>
      <c r="U13" s="128"/>
      <c r="V13" s="128"/>
      <c r="W13" s="129" t="s">
        <v>99</v>
      </c>
      <c r="X13" s="129"/>
      <c r="Y13" s="129"/>
      <c r="Z13" s="130" t="s">
        <v>100</v>
      </c>
      <c r="AA13" s="130"/>
      <c r="AB13" s="130"/>
      <c r="AC13" s="130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9" t="s">
        <v>337</v>
      </c>
      <c r="D14" s="60" t="s">
        <v>190</v>
      </c>
      <c r="E14" s="61" t="s">
        <v>338</v>
      </c>
      <c r="F14" s="62" t="s">
        <v>339</v>
      </c>
      <c r="G14" s="79"/>
      <c r="H14" s="45" t="str">
        <f t="shared" si="1"/>
        <v>-</v>
      </c>
      <c r="I14" s="37"/>
      <c r="J14" s="118" t="s">
        <v>9</v>
      </c>
      <c r="K14" s="118" t="s">
        <v>10</v>
      </c>
      <c r="L14" s="120" t="s">
        <v>11</v>
      </c>
      <c r="M14" s="52" t="s">
        <v>12</v>
      </c>
      <c r="N14" s="51"/>
      <c r="O14" s="51"/>
      <c r="P14" s="36"/>
      <c r="Q14" s="3" t="str">
        <f t="shared" si="3"/>
        <v>ชาย</v>
      </c>
      <c r="R14" s="3"/>
      <c r="S14" s="10" t="s">
        <v>25</v>
      </c>
      <c r="T14" s="131">
        <f>T11+U11+V11</f>
        <v>0</v>
      </c>
      <c r="U14" s="132"/>
      <c r="V14" s="132"/>
      <c r="W14" s="133">
        <f>W11+X11+Y11</f>
        <v>0</v>
      </c>
      <c r="X14" s="134"/>
      <c r="Y14" s="134"/>
      <c r="Z14" s="135">
        <f>Z11+AA11+AB11+AC11</f>
        <v>0</v>
      </c>
      <c r="AA14" s="135"/>
      <c r="AB14" s="135"/>
      <c r="AC14" s="135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9" t="s">
        <v>340</v>
      </c>
      <c r="D15" s="60" t="s">
        <v>190</v>
      </c>
      <c r="E15" s="61" t="s">
        <v>341</v>
      </c>
      <c r="F15" s="62" t="s">
        <v>342</v>
      </c>
      <c r="G15" s="79"/>
      <c r="H15" s="45" t="str">
        <f t="shared" si="1"/>
        <v>-</v>
      </c>
      <c r="I15" s="37"/>
      <c r="J15" s="119"/>
      <c r="K15" s="119"/>
      <c r="L15" s="121"/>
      <c r="M15" s="53" t="s">
        <v>13</v>
      </c>
      <c r="N15" s="51"/>
      <c r="O15" s="51"/>
      <c r="P15" s="36"/>
      <c r="Q15" s="3" t="str">
        <f t="shared" si="3"/>
        <v>ชาย</v>
      </c>
      <c r="R15" s="3"/>
      <c r="S15" s="10" t="s">
        <v>101</v>
      </c>
      <c r="T15" s="122" t="e">
        <f>T12+U12+V12</f>
        <v>#DIV/0!</v>
      </c>
      <c r="U15" s="123"/>
      <c r="V15" s="123"/>
      <c r="W15" s="124" t="e">
        <f>W12+X12+Y12</f>
        <v>#DIV/0!</v>
      </c>
      <c r="X15" s="125"/>
      <c r="Y15" s="125"/>
      <c r="Z15" s="126" t="e">
        <f>Z12+AA12+AB12+AC12</f>
        <v>#DIV/0!</v>
      </c>
      <c r="AA15" s="127"/>
      <c r="AB15" s="127"/>
      <c r="AC15" s="127"/>
      <c r="AD15" s="77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9" t="s">
        <v>343</v>
      </c>
      <c r="D16" s="60" t="s">
        <v>190</v>
      </c>
      <c r="E16" s="61" t="s">
        <v>344</v>
      </c>
      <c r="F16" s="62" t="s">
        <v>345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07">
        <f>L18+L17+L16+K16+K17+K18</f>
        <v>0</v>
      </c>
      <c r="N16" s="3"/>
      <c r="O16" s="3"/>
      <c r="P16" s="36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9" t="s">
        <v>346</v>
      </c>
      <c r="D17" s="60" t="s">
        <v>190</v>
      </c>
      <c r="E17" s="61" t="s">
        <v>195</v>
      </c>
      <c r="F17" s="62" t="s">
        <v>347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08"/>
      <c r="N17" s="3"/>
      <c r="O17" s="3"/>
      <c r="P17" s="36"/>
      <c r="Q17" s="3" t="str">
        <f t="shared" si="3"/>
        <v>ชาย</v>
      </c>
      <c r="R17" s="3"/>
      <c r="S17" s="136" t="s">
        <v>102</v>
      </c>
      <c r="T17" s="136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9" t="s">
        <v>348</v>
      </c>
      <c r="D18" s="60" t="s">
        <v>190</v>
      </c>
      <c r="E18" s="61" t="s">
        <v>349</v>
      </c>
      <c r="F18" s="62" t="s">
        <v>202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09"/>
      <c r="N18" s="3"/>
      <c r="O18" s="3"/>
      <c r="P18" s="36"/>
      <c r="Q18" s="3" t="str">
        <f t="shared" si="3"/>
        <v>ชาย</v>
      </c>
      <c r="R18" s="3"/>
      <c r="S18" s="139" t="s">
        <v>42</v>
      </c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9" t="s">
        <v>350</v>
      </c>
      <c r="D19" s="60" t="s">
        <v>190</v>
      </c>
      <c r="E19" s="61" t="s">
        <v>351</v>
      </c>
      <c r="F19" s="62" t="s">
        <v>352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07">
        <f>L22+K22+L21+K20+K19+L19+L20+K21</f>
        <v>0</v>
      </c>
      <c r="N19" s="3"/>
      <c r="O19" s="3"/>
      <c r="P19" s="36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14</v>
      </c>
      <c r="AC19" s="10" t="s">
        <v>22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9" t="s">
        <v>353</v>
      </c>
      <c r="D20" s="60" t="s">
        <v>190</v>
      </c>
      <c r="E20" s="61" t="s">
        <v>354</v>
      </c>
      <c r="F20" s="62" t="s">
        <v>355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08"/>
      <c r="N20" s="3"/>
      <c r="O20" s="3"/>
      <c r="P20" s="36"/>
      <c r="Q20" s="3" t="str">
        <f t="shared" si="3"/>
        <v>ชาย</v>
      </c>
      <c r="R20" s="3"/>
      <c r="S20" s="10" t="s">
        <v>103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9" t="s">
        <v>356</v>
      </c>
      <c r="D21" s="60" t="s">
        <v>190</v>
      </c>
      <c r="E21" s="61" t="s">
        <v>357</v>
      </c>
      <c r="F21" s="62" t="s">
        <v>358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08"/>
      <c r="N21" s="3"/>
      <c r="O21" s="3"/>
      <c r="P21" s="36"/>
      <c r="Q21" s="3" t="str">
        <f t="shared" si="3"/>
        <v>ชาย</v>
      </c>
      <c r="R21" s="3"/>
      <c r="S21" s="10" t="s">
        <v>101</v>
      </c>
      <c r="T21" s="42" t="e">
        <f>T12</f>
        <v>#DIV/0!</v>
      </c>
      <c r="U21" s="42" t="e">
        <f t="shared" si="4"/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42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9" t="s">
        <v>359</v>
      </c>
      <c r="D22" s="60" t="s">
        <v>194</v>
      </c>
      <c r="E22" s="61" t="s">
        <v>360</v>
      </c>
      <c r="F22" s="62" t="s">
        <v>361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09"/>
      <c r="N22" s="3"/>
      <c r="O22" s="3"/>
      <c r="P22" s="36"/>
      <c r="Q22" s="3" t="str">
        <f t="shared" si="3"/>
        <v>หญิง</v>
      </c>
      <c r="R22" s="3"/>
      <c r="S22" s="78" t="s">
        <v>104</v>
      </c>
      <c r="T22" s="137" t="e">
        <f>T15</f>
        <v>#DIV/0!</v>
      </c>
      <c r="U22" s="138"/>
      <c r="V22" s="138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9" t="s">
        <v>362</v>
      </c>
      <c r="D23" s="60" t="s">
        <v>194</v>
      </c>
      <c r="E23" s="61" t="s">
        <v>185</v>
      </c>
      <c r="F23" s="62" t="s">
        <v>363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07">
        <f>L25+K24+K23+L23+L24+K25</f>
        <v>0</v>
      </c>
      <c r="N23" s="3"/>
      <c r="O23" s="3"/>
      <c r="P23" s="36"/>
      <c r="Q23" s="3" t="str">
        <f t="shared" si="3"/>
        <v>หญิง</v>
      </c>
      <c r="R23" s="3"/>
      <c r="S23" s="140" t="s">
        <v>39</v>
      </c>
      <c r="T23" s="140"/>
      <c r="U23" s="141" t="e">
        <f>AF10</f>
        <v>#DIV/0!</v>
      </c>
      <c r="V23" s="142"/>
      <c r="W23" s="145" t="s">
        <v>105</v>
      </c>
      <c r="X23" s="146"/>
      <c r="Y23" s="147"/>
      <c r="Z23" s="143" t="e">
        <f>AF9</f>
        <v>#DIV/0!</v>
      </c>
      <c r="AA23" s="144"/>
      <c r="AB23" s="144"/>
      <c r="AC23" s="14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9" t="s">
        <v>364</v>
      </c>
      <c r="D24" s="60" t="s">
        <v>194</v>
      </c>
      <c r="E24" s="61" t="s">
        <v>365</v>
      </c>
      <c r="F24" s="62" t="s">
        <v>366</v>
      </c>
      <c r="G24" s="79"/>
      <c r="H24" s="45" t="str">
        <f t="shared" si="1"/>
        <v>-</v>
      </c>
      <c r="I24" s="37"/>
      <c r="J24" s="54" t="s">
        <v>14</v>
      </c>
      <c r="K24" s="11">
        <f>AB9</f>
        <v>0</v>
      </c>
      <c r="L24" s="55">
        <f>AB10</f>
        <v>0</v>
      </c>
      <c r="M24" s="108"/>
      <c r="N24" s="3"/>
      <c r="O24" s="3"/>
      <c r="P24" s="36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9" t="s">
        <v>367</v>
      </c>
      <c r="D25" s="60" t="s">
        <v>194</v>
      </c>
      <c r="E25" s="61" t="s">
        <v>193</v>
      </c>
      <c r="F25" s="62" t="s">
        <v>368</v>
      </c>
      <c r="G25" s="79"/>
      <c r="H25" s="45" t="str">
        <f t="shared" si="1"/>
        <v>-</v>
      </c>
      <c r="I25" s="37"/>
      <c r="J25" s="54" t="s">
        <v>15</v>
      </c>
      <c r="K25" s="11">
        <f>AC9</f>
        <v>0</v>
      </c>
      <c r="L25" s="55">
        <f>AC10</f>
        <v>0</v>
      </c>
      <c r="M25" s="109"/>
      <c r="N25" s="3"/>
      <c r="O25" s="3"/>
      <c r="P25" s="36"/>
      <c r="Q25" s="3" t="str">
        <f t="shared" si="3"/>
        <v>หญิง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9" t="s">
        <v>369</v>
      </c>
      <c r="D26" s="60" t="s">
        <v>194</v>
      </c>
      <c r="E26" s="61" t="s">
        <v>370</v>
      </c>
      <c r="F26" s="62" t="s">
        <v>371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3" t="str">
        <f t="shared" si="3"/>
        <v>หญิง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9" t="s">
        <v>372</v>
      </c>
      <c r="D27" s="60" t="s">
        <v>194</v>
      </c>
      <c r="E27" s="61" t="s">
        <v>373</v>
      </c>
      <c r="F27" s="62" t="s">
        <v>181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3" t="str">
        <f t="shared" si="3"/>
        <v>หญิง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9" t="s">
        <v>374</v>
      </c>
      <c r="D28" s="60" t="s">
        <v>194</v>
      </c>
      <c r="E28" s="61" t="s">
        <v>375</v>
      </c>
      <c r="F28" s="62" t="s">
        <v>376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(นางสาวสิตานัน  นาคะสรรค์)</v>
      </c>
      <c r="L28" s="38"/>
      <c r="M28" s="3"/>
      <c r="N28" s="3"/>
      <c r="O28" s="3"/>
      <c r="P28" s="36"/>
      <c r="Q28" s="3" t="str">
        <f t="shared" si="3"/>
        <v>หญิง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9" t="s">
        <v>377</v>
      </c>
      <c r="D29" s="60" t="s">
        <v>194</v>
      </c>
      <c r="E29" s="61" t="s">
        <v>16</v>
      </c>
      <c r="F29" s="62" t="s">
        <v>179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9" t="s">
        <v>378</v>
      </c>
      <c r="D30" s="60" t="s">
        <v>194</v>
      </c>
      <c r="E30" s="61" t="s">
        <v>379</v>
      </c>
      <c r="F30" s="62" t="s">
        <v>380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9" t="s">
        <v>381</v>
      </c>
      <c r="D31" s="60" t="s">
        <v>194</v>
      </c>
      <c r="E31" s="61" t="s">
        <v>187</v>
      </c>
      <c r="F31" s="62" t="s">
        <v>382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9" t="s">
        <v>383</v>
      </c>
      <c r="D32" s="60" t="s">
        <v>194</v>
      </c>
      <c r="E32" s="61" t="s">
        <v>384</v>
      </c>
      <c r="F32" s="62" t="s">
        <v>385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9" t="s">
        <v>386</v>
      </c>
      <c r="D33" s="60" t="s">
        <v>194</v>
      </c>
      <c r="E33" s="61" t="s">
        <v>387</v>
      </c>
      <c r="F33" s="62" t="s">
        <v>199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9" t="s">
        <v>388</v>
      </c>
      <c r="D34" s="60" t="s">
        <v>194</v>
      </c>
      <c r="E34" s="61" t="s">
        <v>389</v>
      </c>
      <c r="F34" s="62" t="s">
        <v>390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9" t="s">
        <v>391</v>
      </c>
      <c r="D35" s="60" t="s">
        <v>194</v>
      </c>
      <c r="E35" s="61" t="s">
        <v>392</v>
      </c>
      <c r="F35" s="62" t="s">
        <v>20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9" t="s">
        <v>393</v>
      </c>
      <c r="D36" s="60" t="s">
        <v>194</v>
      </c>
      <c r="E36" s="61" t="s">
        <v>394</v>
      </c>
      <c r="F36" s="62" t="s">
        <v>395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9" t="s">
        <v>396</v>
      </c>
      <c r="D37" s="60" t="s">
        <v>194</v>
      </c>
      <c r="E37" s="61" t="s">
        <v>397</v>
      </c>
      <c r="F37" s="62" t="s">
        <v>398</v>
      </c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82">
        <v>31</v>
      </c>
      <c r="C38" s="59" t="s">
        <v>399</v>
      </c>
      <c r="D38" s="60" t="s">
        <v>194</v>
      </c>
      <c r="E38" s="61" t="s">
        <v>400</v>
      </c>
      <c r="F38" s="62" t="s">
        <v>401</v>
      </c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82">
        <v>32</v>
      </c>
      <c r="C39" s="63" t="s">
        <v>402</v>
      </c>
      <c r="D39" s="60" t="s">
        <v>194</v>
      </c>
      <c r="E39" s="64" t="s">
        <v>403</v>
      </c>
      <c r="F39" s="65" t="s">
        <v>404</v>
      </c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82">
        <v>33</v>
      </c>
      <c r="C40" s="59" t="s">
        <v>405</v>
      </c>
      <c r="D40" s="60" t="s">
        <v>194</v>
      </c>
      <c r="E40" s="61" t="s">
        <v>295</v>
      </c>
      <c r="F40" s="62" t="s">
        <v>406</v>
      </c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82">
        <v>34</v>
      </c>
      <c r="C41" s="63" t="s">
        <v>407</v>
      </c>
      <c r="D41" s="60" t="s">
        <v>194</v>
      </c>
      <c r="E41" s="64" t="s">
        <v>295</v>
      </c>
      <c r="F41" s="65" t="s">
        <v>408</v>
      </c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82">
        <v>35</v>
      </c>
      <c r="C42" s="59" t="s">
        <v>409</v>
      </c>
      <c r="D42" s="60" t="s">
        <v>194</v>
      </c>
      <c r="E42" s="61" t="s">
        <v>410</v>
      </c>
      <c r="F42" s="62" t="s">
        <v>181</v>
      </c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82">
        <v>36</v>
      </c>
      <c r="C43" s="63" t="s">
        <v>411</v>
      </c>
      <c r="D43" s="60" t="s">
        <v>194</v>
      </c>
      <c r="E43" s="64" t="s">
        <v>3</v>
      </c>
      <c r="F43" s="65" t="s">
        <v>412</v>
      </c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82">
        <v>37</v>
      </c>
      <c r="C44" s="59" t="s">
        <v>413</v>
      </c>
      <c r="D44" s="60" t="s">
        <v>194</v>
      </c>
      <c r="E44" s="61" t="s">
        <v>186</v>
      </c>
      <c r="F44" s="62" t="s">
        <v>414</v>
      </c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82">
        <v>38</v>
      </c>
      <c r="C45" s="63" t="s">
        <v>415</v>
      </c>
      <c r="D45" s="60" t="s">
        <v>194</v>
      </c>
      <c r="E45" s="64" t="s">
        <v>416</v>
      </c>
      <c r="F45" s="65" t="s">
        <v>417</v>
      </c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82">
        <v>39</v>
      </c>
      <c r="C46" s="59" t="s">
        <v>418</v>
      </c>
      <c r="D46" s="60" t="s">
        <v>194</v>
      </c>
      <c r="E46" s="61" t="s">
        <v>419</v>
      </c>
      <c r="F46" s="62" t="s">
        <v>420</v>
      </c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82">
        <v>40</v>
      </c>
      <c r="C47" s="63" t="s">
        <v>421</v>
      </c>
      <c r="D47" s="60" t="s">
        <v>194</v>
      </c>
      <c r="E47" s="64" t="s">
        <v>422</v>
      </c>
      <c r="F47" s="65" t="s">
        <v>423</v>
      </c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21" x14ac:dyDescent="0.35">
      <c r="A48" s="3"/>
      <c r="B48" s="82">
        <v>41</v>
      </c>
      <c r="C48" s="59"/>
      <c r="D48" s="60"/>
      <c r="E48" s="61"/>
      <c r="F48" s="62"/>
      <c r="G48" s="79"/>
      <c r="H48" s="45" t="str">
        <f t="shared" si="1"/>
        <v>-</v>
      </c>
      <c r="I48" s="3"/>
      <c r="J48" s="3"/>
      <c r="K48" s="3"/>
      <c r="L48" s="3"/>
      <c r="M48" s="3"/>
      <c r="N48" s="3"/>
      <c r="O48" s="3"/>
      <c r="P48" s="36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7.25" customHeight="1" x14ac:dyDescent="0.35">
      <c r="A49" s="3"/>
      <c r="B49" s="82">
        <v>42</v>
      </c>
      <c r="C49" s="63"/>
      <c r="D49" s="60"/>
      <c r="E49" s="64"/>
      <c r="F49" s="65"/>
      <c r="G49" s="33"/>
      <c r="H49" s="45" t="str">
        <f t="shared" si="1"/>
        <v>-</v>
      </c>
      <c r="I49" s="3"/>
      <c r="J49" s="3"/>
      <c r="K49" s="3"/>
      <c r="L49" s="3"/>
      <c r="M49" s="3"/>
      <c r="N49" s="3"/>
      <c r="O49" s="3"/>
      <c r="P49" s="36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22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TC4LvIkhHwdh8CCHeSs0WsucO3CipUgKorLQOgoK+OYNmExOlLi3DEn4tNIWwiM6GT9jMW5BIurWsauVJbpfXA==" saltValue="ZTGMzZ+UMm9VW7bSJAPLfw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list" allowBlank="1" showInputMessage="1" showErrorMessage="1" sqref="P8:P49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9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0" orientation="portrait" blackAndWhite="1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353"/>
  <sheetViews>
    <sheetView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4" width="3.5" customWidth="1"/>
    <col min="17" max="17" width="5.625" customWidth="1"/>
    <col min="18" max="18" width="6.625" customWidth="1"/>
    <col min="19" max="19" width="7.125" customWidth="1"/>
    <col min="20" max="29" width="5.62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1:45" s="1" customFormat="1" ht="23.25" x14ac:dyDescent="0.35">
      <c r="A1" s="35"/>
      <c r="B1" s="34"/>
      <c r="C1" s="34"/>
      <c r="D1" s="34"/>
      <c r="E1" s="34" t="s">
        <v>67</v>
      </c>
      <c r="F1" s="34"/>
      <c r="G1" s="34"/>
      <c r="H1" s="34"/>
      <c r="I1" s="34" t="str">
        <f>กรอกข้อมูล!C4</f>
        <v>วิทยาศาสตร์</v>
      </c>
      <c r="J1" s="34"/>
      <c r="K1" s="34"/>
      <c r="L1" s="34"/>
      <c r="M1" s="34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1" customFormat="1" ht="23.25" x14ac:dyDescent="0.35">
      <c r="A2" s="35"/>
      <c r="B2" s="34"/>
      <c r="C2" s="34"/>
      <c r="D2" s="34" t="s">
        <v>79</v>
      </c>
      <c r="E2" s="34"/>
      <c r="F2" s="34"/>
      <c r="G2" s="34" t="str">
        <f>กรอกข้อมูล!G6</f>
        <v>4/3</v>
      </c>
      <c r="H2" s="34" t="s">
        <v>75</v>
      </c>
      <c r="I2" s="34"/>
      <c r="J2" s="34">
        <f>กรอกข้อมูล!C7</f>
        <v>2</v>
      </c>
      <c r="K2" s="34" t="s">
        <v>76</v>
      </c>
      <c r="L2" s="34"/>
      <c r="M2" s="34">
        <f>กรอกข้อมูล!C8</f>
        <v>2562</v>
      </c>
      <c r="N2" s="34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1" customFormat="1" ht="20.25" customHeight="1" x14ac:dyDescent="0.35">
      <c r="A3" s="35"/>
      <c r="B3" s="34"/>
      <c r="C3" s="34" t="s">
        <v>82</v>
      </c>
      <c r="D3" s="34" t="str">
        <f>กรอกข้อมูล!C9</f>
        <v>ทดสอบครั้งที่ 1</v>
      </c>
      <c r="E3" s="35"/>
      <c r="F3" s="34"/>
      <c r="G3" s="34"/>
      <c r="H3" s="34" t="s">
        <v>68</v>
      </c>
      <c r="I3" s="34"/>
      <c r="J3" s="34" t="str">
        <f>กรอกข้อมูล!C10</f>
        <v xml:space="preserve"> A 23101</v>
      </c>
      <c r="K3" s="34" t="s">
        <v>69</v>
      </c>
      <c r="L3" s="34"/>
      <c r="M3" s="34" t="str">
        <f>กรอกข้อมูล!C11</f>
        <v>1.5 หน่วยกิต</v>
      </c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s="1" customFormat="1" ht="20.25" customHeight="1" x14ac:dyDescent="0.35">
      <c r="A4" s="35"/>
      <c r="B4" s="105" t="s">
        <v>501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66" t="s">
        <v>109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1:45" ht="16.5" customHeight="1" x14ac:dyDescent="0.35">
      <c r="A5" s="3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68" t="s">
        <v>108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02" t="s">
        <v>0</v>
      </c>
      <c r="C6" s="103" t="s">
        <v>1</v>
      </c>
      <c r="D6" s="110" t="s">
        <v>7</v>
      </c>
      <c r="E6" s="111"/>
      <c r="F6" s="111"/>
      <c r="G6" s="114" t="s">
        <v>8</v>
      </c>
      <c r="H6" s="103" t="s">
        <v>9</v>
      </c>
      <c r="I6" s="116"/>
      <c r="J6" s="117"/>
      <c r="K6" s="116"/>
      <c r="L6" s="117"/>
      <c r="M6" s="3"/>
      <c r="N6" s="3"/>
      <c r="O6" s="68" t="s">
        <v>111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02"/>
      <c r="C7" s="104"/>
      <c r="D7" s="112"/>
      <c r="E7" s="113"/>
      <c r="F7" s="113"/>
      <c r="G7" s="115"/>
      <c r="H7" s="104"/>
      <c r="I7" s="116"/>
      <c r="J7" s="117"/>
      <c r="K7" s="116"/>
      <c r="L7" s="117"/>
      <c r="M7" s="3"/>
      <c r="N7" s="3"/>
      <c r="O7" s="67" t="s">
        <v>110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9" t="s">
        <v>425</v>
      </c>
      <c r="D8" s="60" t="s">
        <v>190</v>
      </c>
      <c r="E8" s="61" t="s">
        <v>2</v>
      </c>
      <c r="F8" s="62" t="s">
        <v>426</v>
      </c>
      <c r="G8" s="79"/>
      <c r="H8" s="45" t="str">
        <f>IF(O8="มส","มส",IF(O8="ร","ร",IF(G8&lt;=0,"-",IF(G8&lt;=49,"0",IF(G8&lt;=54,"1",IF(G8&lt;=59,"1.5",IF(G8&lt;=64,"2",IF(G8&lt;=69,"2.5",IF(G8&lt;=74,"3",IF(G8&lt;=79,"3.5",IF(G8&lt;=100,"4")))))))))))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6"/>
      <c r="P8" s="3" t="str">
        <f t="shared" ref="P8:P10" si="0">IF(LEFT(D8,7)="เด็กชาย","ชาย",IF(LEFT(D8,8)="เด็กหญิง","หญิง",IF(LEFT(D8,3)="นาย","ชาย",IF(LEFT(D8,6)="นางสาว","หญิง"))))</f>
        <v>ชาย</v>
      </c>
      <c r="Q8" s="55"/>
      <c r="R8" s="39" t="s">
        <v>106</v>
      </c>
      <c r="S8" s="39">
        <v>4</v>
      </c>
      <c r="T8" s="39">
        <v>3.5</v>
      </c>
      <c r="U8" s="39">
        <v>3</v>
      </c>
      <c r="V8" s="39">
        <v>2.5</v>
      </c>
      <c r="W8" s="39">
        <v>2</v>
      </c>
      <c r="X8" s="39">
        <v>1.5</v>
      </c>
      <c r="Y8" s="39">
        <v>1</v>
      </c>
      <c r="Z8" s="39">
        <v>0</v>
      </c>
      <c r="AA8" s="39" t="s">
        <v>14</v>
      </c>
      <c r="AB8" s="39" t="s">
        <v>22</v>
      </c>
      <c r="AC8" s="55" t="s">
        <v>21</v>
      </c>
      <c r="AD8" s="3" t="s">
        <v>26</v>
      </c>
      <c r="AE8" s="40">
        <f>SUM(G8:G49)</f>
        <v>0</v>
      </c>
      <c r="AF8" s="3"/>
      <c r="AG8" s="3"/>
      <c r="AH8" s="3"/>
      <c r="AI8" s="3"/>
      <c r="AJ8" s="3"/>
      <c r="AK8" s="3"/>
      <c r="AL8" s="3"/>
    </row>
    <row r="9" spans="1:45" ht="18" customHeight="1" x14ac:dyDescent="0.35">
      <c r="A9" s="3"/>
      <c r="B9" s="11">
        <v>2</v>
      </c>
      <c r="C9" s="59" t="s">
        <v>427</v>
      </c>
      <c r="D9" s="60" t="s">
        <v>190</v>
      </c>
      <c r="E9" s="61" t="s">
        <v>428</v>
      </c>
      <c r="F9" s="62" t="s">
        <v>184</v>
      </c>
      <c r="G9" s="79"/>
      <c r="H9" s="45" t="str">
        <f t="shared" ref="H9:H47" si="1">IF(O9="มส","มส",IF(O9="ร","ร",IF(G9&lt;=0,"-",IF(G9&lt;=49,"0",IF(G9&lt;=54,"1",IF(G9&lt;=59,"1.5",IF(G9&lt;=64,"2",IF(G9&lt;=69,"2.5",IF(G9&lt;=74,"3",IF(G9&lt;=79,"3.5",IF(G9&lt;=100,"4")))))))))))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24</v>
      </c>
      <c r="K9" s="47"/>
      <c r="L9" s="48">
        <f>R11</f>
        <v>0</v>
      </c>
      <c r="M9" s="49" t="s">
        <v>25</v>
      </c>
      <c r="N9" s="3"/>
      <c r="O9" s="36"/>
      <c r="P9" s="3" t="str">
        <f t="shared" si="0"/>
        <v>ชาย</v>
      </c>
      <c r="Q9" s="55" t="s">
        <v>10</v>
      </c>
      <c r="R9" s="55">
        <f>SUM(K16:K25)</f>
        <v>0</v>
      </c>
      <c r="S9" s="55">
        <f>COUNTIFS($P$8:$P$49,"ชาย",$H$8:$H$49,4)</f>
        <v>0</v>
      </c>
      <c r="T9" s="55">
        <f>COUNTIFS($P$8:$P$49,"ชาย",$H$8:$H$49,3.5)</f>
        <v>0</v>
      </c>
      <c r="U9" s="55">
        <f>COUNTIFS($P$8:$P$49,"ชาย",$H$8:$H$49,3)</f>
        <v>0</v>
      </c>
      <c r="V9" s="55">
        <f>COUNTIFS($P$8:$P$49,"ชาย",$H$8:$H$49,2.5)</f>
        <v>0</v>
      </c>
      <c r="W9" s="55">
        <f>COUNTIFS($P$8:$P$49,"ชาย",$H$8:$H$49,2)</f>
        <v>0</v>
      </c>
      <c r="X9" s="55">
        <f>COUNTIFS($P$8:$P$49,"ชาย",$H$8:$H$49,1.5)</f>
        <v>0</v>
      </c>
      <c r="Y9" s="55">
        <f>COUNTIFS($P$8:$P$49,"ชาย",$H$8:$H$49,1)</f>
        <v>0</v>
      </c>
      <c r="Z9" s="55">
        <f>COUNTIFS($P$8:$P$49,"ชาย",$H$8:$H$49,0)</f>
        <v>0</v>
      </c>
      <c r="AA9" s="55">
        <f>COUNTIFS($P$8:$P$49,"ชาย",$H$8:$H$49,"ร")</f>
        <v>0</v>
      </c>
      <c r="AB9" s="55">
        <f>COUNTIFS($P$8:$P$49,"ชาย",$H$8:$H$49,"มส")</f>
        <v>0</v>
      </c>
      <c r="AC9" s="55">
        <f>SUM(S9:AA9)</f>
        <v>0</v>
      </c>
      <c r="AD9" s="3" t="s">
        <v>27</v>
      </c>
      <c r="AE9" s="41" t="e">
        <f>AE8/R11</f>
        <v>#DIV/0!</v>
      </c>
      <c r="AF9" s="3"/>
      <c r="AG9" s="3"/>
      <c r="AH9" s="3"/>
      <c r="AI9" s="3"/>
      <c r="AJ9" s="3"/>
      <c r="AK9" s="3"/>
      <c r="AL9" s="3"/>
    </row>
    <row r="10" spans="1:45" ht="18" customHeight="1" x14ac:dyDescent="0.35">
      <c r="A10" s="3"/>
      <c r="B10" s="11">
        <v>3</v>
      </c>
      <c r="C10" s="59" t="s">
        <v>429</v>
      </c>
      <c r="D10" s="60" t="s">
        <v>190</v>
      </c>
      <c r="E10" s="61" t="s">
        <v>430</v>
      </c>
      <c r="F10" s="62" t="s">
        <v>431</v>
      </c>
      <c r="G10" s="79"/>
      <c r="H10" s="45" t="str">
        <f t="shared" si="1"/>
        <v>-</v>
      </c>
      <c r="I10" s="37"/>
      <c r="J10" s="50" t="s">
        <v>10</v>
      </c>
      <c r="K10" s="47">
        <f>R9</f>
        <v>0</v>
      </c>
      <c r="L10" s="46" t="s">
        <v>25</v>
      </c>
      <c r="M10" s="51"/>
      <c r="N10" s="3"/>
      <c r="O10" s="36"/>
      <c r="P10" s="3" t="str">
        <f t="shared" si="0"/>
        <v>ชาย</v>
      </c>
      <c r="Q10" s="55" t="s">
        <v>11</v>
      </c>
      <c r="R10" s="55">
        <f>SUM(L16:L25)</f>
        <v>0</v>
      </c>
      <c r="S10" s="55">
        <f>COUNTIFS($P$8:$P$49,"หญิง",$H$8:$H$49,4)</f>
        <v>0</v>
      </c>
      <c r="T10" s="55">
        <f>COUNTIFS($P$8:$P$49,"หญิง",$H$8:$H$49,3.5)</f>
        <v>0</v>
      </c>
      <c r="U10" s="55">
        <f>COUNTIFS($P$8:$P$49,"หญิง",$H$8:$H$49,3)</f>
        <v>0</v>
      </c>
      <c r="V10" s="55">
        <f>COUNTIFS($P$8:$P$49,"หญิง",$H$8:$H$49,2.5)</f>
        <v>0</v>
      </c>
      <c r="W10" s="55">
        <f>COUNTIFS($P$8:$P$49,"หญิง",$H$8:$H$49,2)</f>
        <v>0</v>
      </c>
      <c r="X10" s="55">
        <f>COUNTIFS($P$8:$P$49,"หญิง",$H$8:$H$49,1.5)</f>
        <v>0</v>
      </c>
      <c r="Y10" s="55">
        <f>COUNTIFS($P$8:$P$49,"หญิง",$H$8:$H$49,1)</f>
        <v>0</v>
      </c>
      <c r="Z10" s="55">
        <f>COUNTIFS($P$8:$P$49,"หญิง",$H$8:$H$49,0)</f>
        <v>0</v>
      </c>
      <c r="AA10" s="55">
        <f>COUNTIFS($P$8:$P$49,"หญิง",$H$8:$H$49,"ร")</f>
        <v>0</v>
      </c>
      <c r="AB10" s="55">
        <f>COUNTIFS($P$8:$P$49,"หญิง",$H$8:$H$49,"มส")</f>
        <v>0</v>
      </c>
      <c r="AC10" s="55">
        <f>SUM(S10:AB10)</f>
        <v>0</v>
      </c>
      <c r="AD10" s="3" t="s">
        <v>28</v>
      </c>
      <c r="AE10" s="41" t="e">
        <f>((S11*S8)+(T11*T8)+(U11*U8)+(V11*V8)+(W11*W8)+(X11*X8)+(Y11*Y8)+(Z8*Z11))/AE11</f>
        <v>#DIV/0!</v>
      </c>
      <c r="AF10" s="3"/>
      <c r="AG10" s="3"/>
      <c r="AH10" s="3"/>
      <c r="AI10" s="3"/>
      <c r="AJ10" s="3"/>
      <c r="AK10" s="3"/>
      <c r="AL10" s="3"/>
    </row>
    <row r="11" spans="1:45" ht="18" customHeight="1" x14ac:dyDescent="0.35">
      <c r="A11" s="3"/>
      <c r="B11" s="11">
        <v>4</v>
      </c>
      <c r="C11" s="59" t="s">
        <v>432</v>
      </c>
      <c r="D11" s="60" t="s">
        <v>190</v>
      </c>
      <c r="E11" s="61" t="s">
        <v>433</v>
      </c>
      <c r="F11" s="62" t="s">
        <v>434</v>
      </c>
      <c r="G11" s="79"/>
      <c r="H11" s="45" t="str">
        <f t="shared" si="1"/>
        <v>-</v>
      </c>
      <c r="I11" s="37"/>
      <c r="J11" s="50" t="s">
        <v>11</v>
      </c>
      <c r="K11" s="47">
        <f>R10</f>
        <v>0</v>
      </c>
      <c r="L11" s="46" t="s">
        <v>25</v>
      </c>
      <c r="M11" s="51"/>
      <c r="N11" s="3"/>
      <c r="O11" s="36"/>
      <c r="P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Q11" s="55" t="s">
        <v>21</v>
      </c>
      <c r="R11" s="55">
        <f>SUM(R9:R10)</f>
        <v>0</v>
      </c>
      <c r="S11" s="55">
        <f>SUM(S9:S10)</f>
        <v>0</v>
      </c>
      <c r="T11" s="55">
        <f>SUM(T9:T10)</f>
        <v>0</v>
      </c>
      <c r="U11" s="55">
        <f t="shared" ref="U11:Y11" si="2">SUM(U9:U10)</f>
        <v>0</v>
      </c>
      <c r="V11" s="55">
        <f t="shared" si="2"/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>SUM(Z9:Z10)</f>
        <v>0</v>
      </c>
      <c r="AA11" s="55">
        <f>SUM(AA9:AA10)</f>
        <v>0</v>
      </c>
      <c r="AB11" s="55">
        <f>SUM(AB9:AB10)</f>
        <v>0</v>
      </c>
      <c r="AC11" s="55">
        <f>SUM(S11:AA11)</f>
        <v>0</v>
      </c>
      <c r="AD11" s="3" t="s">
        <v>178</v>
      </c>
      <c r="AE11" s="3">
        <f>SUM(S11:Z11)</f>
        <v>0</v>
      </c>
      <c r="AF11" s="3"/>
      <c r="AG11" s="3"/>
      <c r="AH11" s="3"/>
      <c r="AI11" s="3"/>
      <c r="AJ11" s="3"/>
      <c r="AK11" s="3"/>
      <c r="AL11" s="3"/>
    </row>
    <row r="12" spans="1:45" ht="18" customHeight="1" x14ac:dyDescent="0.35">
      <c r="A12" s="3"/>
      <c r="B12" s="11">
        <v>5</v>
      </c>
      <c r="C12" s="59" t="s">
        <v>435</v>
      </c>
      <c r="D12" s="60" t="s">
        <v>190</v>
      </c>
      <c r="E12" s="61" t="s">
        <v>436</v>
      </c>
      <c r="F12" s="62" t="s">
        <v>437</v>
      </c>
      <c r="G12" s="79"/>
      <c r="H12" s="45" t="str">
        <f t="shared" si="1"/>
        <v>-</v>
      </c>
      <c r="I12" s="37"/>
      <c r="J12" s="46" t="s">
        <v>23</v>
      </c>
      <c r="K12" s="37"/>
      <c r="L12" s="38"/>
      <c r="M12" s="3"/>
      <c r="N12" s="3"/>
      <c r="O12" s="36"/>
      <c r="P12" s="3" t="str">
        <f t="shared" ref="P12:P47" si="3">IF(LEFT(D12,7)="เด็กชาย","ชาย",IF(LEFT(D12,8)="เด็กหญิง","หญิง",IF(LEFT(D12,3)="นาย","ชาย",IF(LEFT(D12,6)="นางสาว","หญิง"))))</f>
        <v>ชาย</v>
      </c>
      <c r="Q12" s="55"/>
      <c r="R12" s="55"/>
      <c r="S12" s="95" t="e">
        <f>(100*S11)/R11</f>
        <v>#DIV/0!</v>
      </c>
      <c r="T12" s="95" t="e">
        <f>(100*T11)/R11</f>
        <v>#DIV/0!</v>
      </c>
      <c r="U12" s="95" t="e">
        <f>(100*U11)/R11</f>
        <v>#DIV/0!</v>
      </c>
      <c r="V12" s="95" t="e">
        <f>(100*V11)/R11</f>
        <v>#DIV/0!</v>
      </c>
      <c r="W12" s="95" t="e">
        <f>(100*W11)/R11</f>
        <v>#DIV/0!</v>
      </c>
      <c r="X12" s="95" t="e">
        <f>(100*X11)/R11</f>
        <v>#DIV/0!</v>
      </c>
      <c r="Y12" s="95" t="e">
        <f>(100*Y11)/R11</f>
        <v>#DIV/0!</v>
      </c>
      <c r="Z12" s="95" t="e">
        <f>(100*Z11)/R11</f>
        <v>#DIV/0!</v>
      </c>
      <c r="AA12" s="95" t="e">
        <f>(100*AA11)/R11</f>
        <v>#DIV/0!</v>
      </c>
      <c r="AB12" s="95" t="e">
        <f>(100*AB11)/R11</f>
        <v>#DIV/0!</v>
      </c>
      <c r="AC12" s="55" t="e">
        <f>SUM(S12:AA12)</f>
        <v>#DIV/0!</v>
      </c>
      <c r="AD12" s="3"/>
      <c r="AE12" s="3"/>
      <c r="AF12" s="3"/>
      <c r="AG12" s="3"/>
      <c r="AH12" s="3"/>
      <c r="AI12" s="3"/>
      <c r="AJ12" s="3"/>
      <c r="AK12" s="3"/>
      <c r="AL12" s="3"/>
    </row>
    <row r="13" spans="1:45" ht="18" customHeight="1" x14ac:dyDescent="0.35">
      <c r="A13" s="3"/>
      <c r="B13" s="11">
        <v>6</v>
      </c>
      <c r="C13" s="59" t="s">
        <v>438</v>
      </c>
      <c r="D13" s="60" t="s">
        <v>190</v>
      </c>
      <c r="E13" s="61" t="s">
        <v>439</v>
      </c>
      <c r="F13" s="62" t="s">
        <v>440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6"/>
      <c r="P13" s="3" t="str">
        <f t="shared" si="3"/>
        <v>ชาย</v>
      </c>
      <c r="Q13" s="3"/>
      <c r="R13" s="9"/>
      <c r="S13" s="128" t="s">
        <v>98</v>
      </c>
      <c r="T13" s="128"/>
      <c r="U13" s="128"/>
      <c r="V13" s="129" t="s">
        <v>99</v>
      </c>
      <c r="W13" s="129"/>
      <c r="X13" s="129"/>
      <c r="Y13" s="130" t="s">
        <v>100</v>
      </c>
      <c r="Z13" s="130"/>
      <c r="AA13" s="130"/>
      <c r="AB13" s="130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45" ht="18" customHeight="1" x14ac:dyDescent="0.35">
      <c r="A14" s="3"/>
      <c r="B14" s="11">
        <v>7</v>
      </c>
      <c r="C14" s="59" t="s">
        <v>441</v>
      </c>
      <c r="D14" s="60" t="s">
        <v>194</v>
      </c>
      <c r="E14" s="61" t="s">
        <v>442</v>
      </c>
      <c r="F14" s="62" t="s">
        <v>443</v>
      </c>
      <c r="G14" s="79"/>
      <c r="H14" s="45" t="str">
        <f t="shared" si="1"/>
        <v>-</v>
      </c>
      <c r="I14" s="37"/>
      <c r="J14" s="118" t="s">
        <v>9</v>
      </c>
      <c r="K14" s="118" t="s">
        <v>10</v>
      </c>
      <c r="L14" s="120" t="s">
        <v>11</v>
      </c>
      <c r="M14" s="52" t="s">
        <v>12</v>
      </c>
      <c r="N14" s="51"/>
      <c r="O14" s="36"/>
      <c r="P14" s="3" t="str">
        <f t="shared" si="3"/>
        <v>หญิง</v>
      </c>
      <c r="Q14" s="3"/>
      <c r="R14" s="10" t="s">
        <v>25</v>
      </c>
      <c r="S14" s="131">
        <f>S11+T11+U11</f>
        <v>0</v>
      </c>
      <c r="T14" s="132"/>
      <c r="U14" s="132"/>
      <c r="V14" s="133">
        <f>V11+W11+X11</f>
        <v>0</v>
      </c>
      <c r="W14" s="134"/>
      <c r="X14" s="134"/>
      <c r="Y14" s="135">
        <f>Y11+Z11+AA11+AB11</f>
        <v>0</v>
      </c>
      <c r="Z14" s="135"/>
      <c r="AA14" s="135"/>
      <c r="AB14" s="135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45" ht="18" customHeight="1" x14ac:dyDescent="0.35">
      <c r="A15" s="3"/>
      <c r="B15" s="11">
        <v>8</v>
      </c>
      <c r="C15" s="59" t="s">
        <v>444</v>
      </c>
      <c r="D15" s="60" t="s">
        <v>194</v>
      </c>
      <c r="E15" s="61" t="s">
        <v>445</v>
      </c>
      <c r="F15" s="62" t="s">
        <v>446</v>
      </c>
      <c r="G15" s="79"/>
      <c r="H15" s="45" t="str">
        <f t="shared" si="1"/>
        <v>-</v>
      </c>
      <c r="I15" s="37"/>
      <c r="J15" s="119"/>
      <c r="K15" s="119"/>
      <c r="L15" s="121"/>
      <c r="M15" s="53" t="s">
        <v>13</v>
      </c>
      <c r="N15" s="51"/>
      <c r="O15" s="36"/>
      <c r="P15" s="3" t="str">
        <f t="shared" si="3"/>
        <v>หญิง</v>
      </c>
      <c r="Q15" s="3"/>
      <c r="R15" s="10" t="s">
        <v>101</v>
      </c>
      <c r="S15" s="122" t="e">
        <f>S12+T12+U12</f>
        <v>#DIV/0!</v>
      </c>
      <c r="T15" s="123"/>
      <c r="U15" s="123"/>
      <c r="V15" s="124" t="e">
        <f>V12+W12+X12</f>
        <v>#DIV/0!</v>
      </c>
      <c r="W15" s="125"/>
      <c r="X15" s="125"/>
      <c r="Y15" s="126" t="e">
        <f>Y12+Z12+AA12+AB12</f>
        <v>#DIV/0!</v>
      </c>
      <c r="Z15" s="127"/>
      <c r="AA15" s="127"/>
      <c r="AB15" s="127"/>
      <c r="AC15" s="77"/>
      <c r="AD15" s="3"/>
      <c r="AE15" s="3"/>
      <c r="AF15" s="3"/>
      <c r="AG15" s="3"/>
      <c r="AH15" s="3"/>
      <c r="AI15" s="3"/>
      <c r="AJ15" s="3"/>
      <c r="AK15" s="3"/>
      <c r="AL15" s="3"/>
    </row>
    <row r="16" spans="1:45" ht="18" customHeight="1" x14ac:dyDescent="0.35">
      <c r="A16" s="3"/>
      <c r="B16" s="11">
        <v>9</v>
      </c>
      <c r="C16" s="59" t="s">
        <v>447</v>
      </c>
      <c r="D16" s="60" t="s">
        <v>194</v>
      </c>
      <c r="E16" s="61" t="s">
        <v>448</v>
      </c>
      <c r="F16" s="62" t="s">
        <v>449</v>
      </c>
      <c r="G16" s="79"/>
      <c r="H16" s="45" t="str">
        <f t="shared" si="1"/>
        <v>-</v>
      </c>
      <c r="I16" s="37"/>
      <c r="J16" s="54">
        <v>4</v>
      </c>
      <c r="K16" s="11">
        <f>S9</f>
        <v>0</v>
      </c>
      <c r="L16" s="55">
        <f>S10</f>
        <v>0</v>
      </c>
      <c r="M16" s="107">
        <f>L18+L17+L16+K16+K17+K18</f>
        <v>0</v>
      </c>
      <c r="N16" s="3"/>
      <c r="O16" s="36"/>
      <c r="P16" s="3" t="str">
        <f t="shared" si="3"/>
        <v>หญิง</v>
      </c>
      <c r="Q16" s="3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8" customHeight="1" x14ac:dyDescent="0.35">
      <c r="A17" s="3"/>
      <c r="B17" s="11">
        <v>10</v>
      </c>
      <c r="C17" s="59" t="s">
        <v>450</v>
      </c>
      <c r="D17" s="60" t="s">
        <v>194</v>
      </c>
      <c r="E17" s="61" t="s">
        <v>451</v>
      </c>
      <c r="F17" s="62" t="s">
        <v>272</v>
      </c>
      <c r="G17" s="79"/>
      <c r="H17" s="45" t="str">
        <f t="shared" si="1"/>
        <v>-</v>
      </c>
      <c r="I17" s="37"/>
      <c r="J17" s="54">
        <v>3.5</v>
      </c>
      <c r="K17" s="11">
        <f>T9</f>
        <v>0</v>
      </c>
      <c r="L17" s="55">
        <f>T10</f>
        <v>0</v>
      </c>
      <c r="M17" s="108"/>
      <c r="N17" s="3"/>
      <c r="O17" s="36"/>
      <c r="P17" s="3" t="str">
        <f t="shared" si="3"/>
        <v>หญิง</v>
      </c>
      <c r="Q17" s="3"/>
      <c r="R17" s="136" t="s">
        <v>102</v>
      </c>
      <c r="S17" s="136"/>
      <c r="T17" s="9"/>
      <c r="U17" s="9"/>
      <c r="V17" s="9"/>
      <c r="W17" s="9"/>
      <c r="X17" s="9"/>
      <c r="Y17" s="9"/>
      <c r="Z17" s="9"/>
      <c r="AA17" s="9"/>
      <c r="AB17" s="9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8" customHeight="1" x14ac:dyDescent="0.35">
      <c r="A18" s="3"/>
      <c r="B18" s="11">
        <v>11</v>
      </c>
      <c r="C18" s="59" t="s">
        <v>452</v>
      </c>
      <c r="D18" s="60" t="s">
        <v>194</v>
      </c>
      <c r="E18" s="61" t="s">
        <v>453</v>
      </c>
      <c r="F18" s="62" t="s">
        <v>454</v>
      </c>
      <c r="G18" s="79"/>
      <c r="H18" s="45" t="str">
        <f t="shared" si="1"/>
        <v>-</v>
      </c>
      <c r="I18" s="37"/>
      <c r="J18" s="54">
        <v>3</v>
      </c>
      <c r="K18" s="11">
        <f>U9</f>
        <v>0</v>
      </c>
      <c r="L18" s="55">
        <f>U10</f>
        <v>0</v>
      </c>
      <c r="M18" s="109"/>
      <c r="N18" s="3"/>
      <c r="O18" s="36"/>
      <c r="P18" s="3" t="str">
        <f t="shared" si="3"/>
        <v>หญิง</v>
      </c>
      <c r="Q18" s="3"/>
      <c r="R18" s="139" t="s">
        <v>42</v>
      </c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8" customHeight="1" x14ac:dyDescent="0.35">
      <c r="A19" s="3"/>
      <c r="B19" s="11">
        <v>12</v>
      </c>
      <c r="C19" s="59" t="s">
        <v>455</v>
      </c>
      <c r="D19" s="60" t="s">
        <v>194</v>
      </c>
      <c r="E19" s="61" t="s">
        <v>456</v>
      </c>
      <c r="F19" s="62" t="s">
        <v>457</v>
      </c>
      <c r="G19" s="79"/>
      <c r="H19" s="45" t="str">
        <f t="shared" si="1"/>
        <v>-</v>
      </c>
      <c r="I19" s="37"/>
      <c r="J19" s="56">
        <v>2.5</v>
      </c>
      <c r="K19" s="11">
        <f>V9</f>
        <v>0</v>
      </c>
      <c r="L19" s="55">
        <f>V10</f>
        <v>0</v>
      </c>
      <c r="M19" s="107">
        <f>L22+K22+L21+K20+K19+L19+L20+K21</f>
        <v>0</v>
      </c>
      <c r="N19" s="3"/>
      <c r="O19" s="36"/>
      <c r="P19" s="3" t="str">
        <f t="shared" si="3"/>
        <v>หญิง</v>
      </c>
      <c r="Q19" s="3"/>
      <c r="R19" s="10"/>
      <c r="S19" s="10">
        <v>4</v>
      </c>
      <c r="T19" s="10">
        <v>3.5</v>
      </c>
      <c r="U19" s="10">
        <v>3</v>
      </c>
      <c r="V19" s="10">
        <v>2.5</v>
      </c>
      <c r="W19" s="10">
        <v>2</v>
      </c>
      <c r="X19" s="10">
        <v>1.5</v>
      </c>
      <c r="Y19" s="10">
        <v>1</v>
      </c>
      <c r="Z19" s="10">
        <v>0</v>
      </c>
      <c r="AA19" s="10" t="s">
        <v>14</v>
      </c>
      <c r="AB19" s="10" t="s">
        <v>22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8" customHeight="1" x14ac:dyDescent="0.35">
      <c r="A20" s="3"/>
      <c r="B20" s="11">
        <v>13</v>
      </c>
      <c r="C20" s="59" t="s">
        <v>458</v>
      </c>
      <c r="D20" s="60" t="s">
        <v>194</v>
      </c>
      <c r="E20" s="61" t="s">
        <v>459</v>
      </c>
      <c r="F20" s="62" t="s">
        <v>460</v>
      </c>
      <c r="G20" s="79"/>
      <c r="H20" s="45" t="str">
        <f t="shared" si="1"/>
        <v>-</v>
      </c>
      <c r="I20" s="37"/>
      <c r="J20" s="56">
        <v>2</v>
      </c>
      <c r="K20" s="11">
        <f>W9</f>
        <v>0</v>
      </c>
      <c r="L20" s="55">
        <f>W10</f>
        <v>0</v>
      </c>
      <c r="M20" s="108"/>
      <c r="N20" s="3"/>
      <c r="O20" s="36"/>
      <c r="P20" s="3" t="str">
        <f t="shared" si="3"/>
        <v>หญิง</v>
      </c>
      <c r="Q20" s="3"/>
      <c r="R20" s="10" t="s">
        <v>103</v>
      </c>
      <c r="S20" s="10">
        <f>S11</f>
        <v>0</v>
      </c>
      <c r="T20" s="10">
        <f t="shared" ref="T20:AB21" si="4">T11</f>
        <v>0</v>
      </c>
      <c r="U20" s="10">
        <f t="shared" si="4"/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8" customHeight="1" x14ac:dyDescent="0.35">
      <c r="A21" s="3"/>
      <c r="B21" s="11">
        <v>14</v>
      </c>
      <c r="C21" s="59" t="s">
        <v>461</v>
      </c>
      <c r="D21" s="60" t="s">
        <v>194</v>
      </c>
      <c r="E21" s="61" t="s">
        <v>462</v>
      </c>
      <c r="F21" s="62" t="s">
        <v>230</v>
      </c>
      <c r="G21" s="79"/>
      <c r="H21" s="45" t="str">
        <f t="shared" si="1"/>
        <v>-</v>
      </c>
      <c r="I21" s="37"/>
      <c r="J21" s="56">
        <v>1.5</v>
      </c>
      <c r="K21" s="11">
        <f>X9</f>
        <v>0</v>
      </c>
      <c r="L21" s="55">
        <f>X10</f>
        <v>0</v>
      </c>
      <c r="M21" s="108"/>
      <c r="N21" s="3"/>
      <c r="O21" s="36"/>
      <c r="P21" s="3" t="str">
        <f t="shared" si="3"/>
        <v>หญิง</v>
      </c>
      <c r="Q21" s="3"/>
      <c r="R21" s="10" t="s">
        <v>101</v>
      </c>
      <c r="S21" s="42" t="e">
        <f>S12</f>
        <v>#DIV/0!</v>
      </c>
      <c r="T21" s="42" t="e">
        <f t="shared" si="4"/>
        <v>#DIV/0!</v>
      </c>
      <c r="U21" s="42" t="e">
        <f t="shared" si="4"/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8" customHeight="1" x14ac:dyDescent="0.35">
      <c r="A22" s="3"/>
      <c r="B22" s="11">
        <v>15</v>
      </c>
      <c r="C22" s="59" t="s">
        <v>463</v>
      </c>
      <c r="D22" s="60" t="s">
        <v>194</v>
      </c>
      <c r="E22" s="61" t="s">
        <v>464</v>
      </c>
      <c r="F22" s="62" t="s">
        <v>465</v>
      </c>
      <c r="G22" s="79"/>
      <c r="H22" s="45" t="str">
        <f t="shared" si="1"/>
        <v>-</v>
      </c>
      <c r="I22" s="37"/>
      <c r="J22" s="56">
        <v>1</v>
      </c>
      <c r="K22" s="11">
        <f>Y9</f>
        <v>0</v>
      </c>
      <c r="L22" s="55">
        <f>Y10</f>
        <v>0</v>
      </c>
      <c r="M22" s="109"/>
      <c r="N22" s="3"/>
      <c r="O22" s="36"/>
      <c r="P22" s="3" t="str">
        <f t="shared" si="3"/>
        <v>หญิง</v>
      </c>
      <c r="Q22" s="3"/>
      <c r="R22" s="78" t="s">
        <v>104</v>
      </c>
      <c r="S22" s="137" t="e">
        <f>S15</f>
        <v>#DIV/0!</v>
      </c>
      <c r="T22" s="138"/>
      <c r="U22" s="138"/>
      <c r="V22" s="44"/>
      <c r="W22" s="44"/>
      <c r="X22" s="44"/>
      <c r="Y22" s="44"/>
      <c r="Z22" s="44"/>
      <c r="AA22" s="44"/>
      <c r="AB22" s="44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8" customHeight="1" x14ac:dyDescent="0.35">
      <c r="A23" s="3"/>
      <c r="B23" s="11">
        <v>16</v>
      </c>
      <c r="C23" s="59" t="s">
        <v>466</v>
      </c>
      <c r="D23" s="60" t="s">
        <v>194</v>
      </c>
      <c r="E23" s="61" t="s">
        <v>467</v>
      </c>
      <c r="F23" s="62" t="s">
        <v>468</v>
      </c>
      <c r="G23" s="79"/>
      <c r="H23" s="45" t="str">
        <f t="shared" si="1"/>
        <v>-</v>
      </c>
      <c r="I23" s="37"/>
      <c r="J23" s="56">
        <v>0</v>
      </c>
      <c r="K23" s="11">
        <f>Z9</f>
        <v>0</v>
      </c>
      <c r="L23" s="55">
        <f>Z10</f>
        <v>0</v>
      </c>
      <c r="M23" s="107">
        <f>L25+K24+K23+L23+L24+K25</f>
        <v>0</v>
      </c>
      <c r="N23" s="3"/>
      <c r="O23" s="36"/>
      <c r="P23" s="3" t="str">
        <f t="shared" si="3"/>
        <v>หญิง</v>
      </c>
      <c r="Q23" s="3"/>
      <c r="R23" s="140" t="s">
        <v>39</v>
      </c>
      <c r="S23" s="140"/>
      <c r="T23" s="141" t="e">
        <f>AE10</f>
        <v>#DIV/0!</v>
      </c>
      <c r="U23" s="142"/>
      <c r="V23" s="145" t="s">
        <v>105</v>
      </c>
      <c r="W23" s="146"/>
      <c r="X23" s="147"/>
      <c r="Y23" s="143" t="e">
        <f>AE9</f>
        <v>#DIV/0!</v>
      </c>
      <c r="Z23" s="144"/>
      <c r="AA23" s="144"/>
      <c r="AB23" s="144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8" customHeight="1" x14ac:dyDescent="0.35">
      <c r="A24" s="3"/>
      <c r="B24" s="11">
        <v>17</v>
      </c>
      <c r="C24" s="59" t="s">
        <v>469</v>
      </c>
      <c r="D24" s="60" t="s">
        <v>194</v>
      </c>
      <c r="E24" s="61" t="s">
        <v>470</v>
      </c>
      <c r="F24" s="62" t="s">
        <v>471</v>
      </c>
      <c r="G24" s="79"/>
      <c r="H24" s="45" t="str">
        <f t="shared" si="1"/>
        <v>-</v>
      </c>
      <c r="I24" s="37"/>
      <c r="J24" s="54" t="s">
        <v>14</v>
      </c>
      <c r="K24" s="11">
        <f>AA9</f>
        <v>0</v>
      </c>
      <c r="L24" s="55">
        <f>AA10</f>
        <v>0</v>
      </c>
      <c r="M24" s="108"/>
      <c r="N24" s="3"/>
      <c r="O24" s="36"/>
      <c r="P24" s="3" t="str">
        <f t="shared" si="3"/>
        <v>หญิง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8" customHeight="1" x14ac:dyDescent="0.35">
      <c r="A25" s="3"/>
      <c r="B25" s="11">
        <v>18</v>
      </c>
      <c r="C25" s="59" t="s">
        <v>472</v>
      </c>
      <c r="D25" s="60" t="s">
        <v>194</v>
      </c>
      <c r="E25" s="61" t="s">
        <v>473</v>
      </c>
      <c r="F25" s="62" t="s">
        <v>474</v>
      </c>
      <c r="G25" s="79"/>
      <c r="H25" s="45" t="str">
        <f t="shared" si="1"/>
        <v>-</v>
      </c>
      <c r="I25" s="37"/>
      <c r="J25" s="54" t="s">
        <v>15</v>
      </c>
      <c r="K25" s="11">
        <f>AB9</f>
        <v>0</v>
      </c>
      <c r="L25" s="55">
        <f>AB10</f>
        <v>0</v>
      </c>
      <c r="M25" s="109"/>
      <c r="N25" s="3"/>
      <c r="O25" s="36"/>
      <c r="P25" s="3" t="str">
        <f t="shared" si="3"/>
        <v>หญิง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8" customHeight="1" x14ac:dyDescent="0.35">
      <c r="A26" s="3"/>
      <c r="B26" s="11">
        <v>19</v>
      </c>
      <c r="C26" s="59" t="s">
        <v>475</v>
      </c>
      <c r="D26" s="60" t="s">
        <v>194</v>
      </c>
      <c r="E26" s="61" t="s">
        <v>476</v>
      </c>
      <c r="F26" s="62" t="s">
        <v>477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6"/>
      <c r="P26" s="3" t="str">
        <f t="shared" si="3"/>
        <v>หญิง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8" customHeight="1" x14ac:dyDescent="0.35">
      <c r="A27" s="3"/>
      <c r="B27" s="11">
        <v>20</v>
      </c>
      <c r="C27" s="59" t="s">
        <v>478</v>
      </c>
      <c r="D27" s="60" t="s">
        <v>194</v>
      </c>
      <c r="E27" s="61" t="s">
        <v>479</v>
      </c>
      <c r="F27" s="62" t="s">
        <v>480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6"/>
      <c r="P27" s="3" t="str">
        <f t="shared" si="3"/>
        <v>หญิง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8" customHeight="1" x14ac:dyDescent="0.35">
      <c r="A28" s="3"/>
      <c r="B28" s="11">
        <v>21</v>
      </c>
      <c r="C28" s="59" t="s">
        <v>481</v>
      </c>
      <c r="D28" s="60" t="s">
        <v>194</v>
      </c>
      <c r="E28" s="61" t="s">
        <v>482</v>
      </c>
      <c r="F28" s="62" t="s">
        <v>483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(นางสาวสิตานัน  นาคะสรรค์)</v>
      </c>
      <c r="L28" s="38"/>
      <c r="M28" s="3"/>
      <c r="N28" s="3"/>
      <c r="O28" s="36"/>
      <c r="P28" s="3" t="str">
        <f t="shared" si="3"/>
        <v>หญิง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8" customHeight="1" x14ac:dyDescent="0.35">
      <c r="A29" s="3"/>
      <c r="B29" s="11">
        <v>22</v>
      </c>
      <c r="C29" s="59" t="s">
        <v>484</v>
      </c>
      <c r="D29" s="60" t="s">
        <v>194</v>
      </c>
      <c r="E29" s="61" t="s">
        <v>485</v>
      </c>
      <c r="F29" s="62" t="s">
        <v>486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6"/>
      <c r="P29" s="3" t="str">
        <f t="shared" si="3"/>
        <v>หญิง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8" customHeight="1" x14ac:dyDescent="0.35">
      <c r="A30" s="3"/>
      <c r="B30" s="11">
        <v>23</v>
      </c>
      <c r="C30" s="59" t="s">
        <v>487</v>
      </c>
      <c r="D30" s="60" t="s">
        <v>194</v>
      </c>
      <c r="E30" s="61" t="s">
        <v>488</v>
      </c>
      <c r="F30" s="62" t="s">
        <v>489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6"/>
      <c r="P30" s="3" t="str">
        <f t="shared" si="3"/>
        <v>หญิง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8" customHeight="1" x14ac:dyDescent="0.35">
      <c r="A31" s="3"/>
      <c r="B31" s="11">
        <v>24</v>
      </c>
      <c r="C31" s="59" t="s">
        <v>490</v>
      </c>
      <c r="D31" s="60" t="s">
        <v>194</v>
      </c>
      <c r="E31" s="61" t="s">
        <v>491</v>
      </c>
      <c r="F31" s="62" t="s">
        <v>492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6"/>
      <c r="P31" s="3" t="str">
        <f t="shared" si="3"/>
        <v>หญิง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8" customHeight="1" x14ac:dyDescent="0.35">
      <c r="A32" s="3"/>
      <c r="B32" s="11">
        <v>25</v>
      </c>
      <c r="C32" s="59" t="s">
        <v>493</v>
      </c>
      <c r="D32" s="60" t="s">
        <v>194</v>
      </c>
      <c r="E32" s="61" t="s">
        <v>494</v>
      </c>
      <c r="F32" s="62" t="s">
        <v>196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6"/>
      <c r="P32" s="3" t="str">
        <f t="shared" si="3"/>
        <v>หญิง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8" customHeight="1" x14ac:dyDescent="0.35">
      <c r="A33" s="3"/>
      <c r="B33" s="11">
        <v>26</v>
      </c>
      <c r="C33" s="59" t="s">
        <v>495</v>
      </c>
      <c r="D33" s="60" t="s">
        <v>194</v>
      </c>
      <c r="E33" s="61" t="s">
        <v>496</v>
      </c>
      <c r="F33" s="62" t="s">
        <v>497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6"/>
      <c r="P33" s="3" t="str">
        <f t="shared" si="3"/>
        <v>หญิง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8" customHeight="1" x14ac:dyDescent="0.35">
      <c r="A34" s="3"/>
      <c r="B34" s="11">
        <v>27</v>
      </c>
      <c r="C34" s="59" t="s">
        <v>498</v>
      </c>
      <c r="D34" s="60" t="s">
        <v>194</v>
      </c>
      <c r="E34" s="61" t="s">
        <v>499</v>
      </c>
      <c r="F34" s="62" t="s">
        <v>500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6"/>
      <c r="P34" s="3" t="str">
        <f t="shared" si="3"/>
        <v>หญิง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8" customHeight="1" x14ac:dyDescent="0.35">
      <c r="A35" s="3"/>
      <c r="B35" s="11">
        <v>28</v>
      </c>
      <c r="C35" s="59"/>
      <c r="D35" s="60"/>
      <c r="E35" s="61"/>
      <c r="F35" s="62"/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6"/>
      <c r="P35" s="3" t="b">
        <f t="shared" si="3"/>
        <v>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8" customHeight="1" x14ac:dyDescent="0.35">
      <c r="A36" s="3"/>
      <c r="B36" s="11">
        <v>29</v>
      </c>
      <c r="C36" s="59"/>
      <c r="D36" s="60"/>
      <c r="E36" s="61"/>
      <c r="F36" s="62"/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6"/>
      <c r="P36" s="3" t="b">
        <f t="shared" si="3"/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8" customHeight="1" x14ac:dyDescent="0.35">
      <c r="A37" s="3"/>
      <c r="B37" s="11">
        <v>30</v>
      </c>
      <c r="C37" s="59"/>
      <c r="D37" s="60"/>
      <c r="E37" s="61"/>
      <c r="F37" s="62"/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6"/>
      <c r="P37" s="3" t="b">
        <f>IF(LEFT(D37,7)="เด็กชาย","ชาย",IF(LEFT(D37,8)="เด็กหญิง","หญิง",IF(LEFT(D37,3)="นาย","ชาย",IF(LEFT(D37,6)="นางสาว","หญิง"))))</f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8" customHeight="1" x14ac:dyDescent="0.35">
      <c r="A38" s="3"/>
      <c r="B38" s="96">
        <v>31</v>
      </c>
      <c r="C38" s="59"/>
      <c r="D38" s="60"/>
      <c r="E38" s="61"/>
      <c r="F38" s="62"/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6"/>
      <c r="P38" s="3" t="b">
        <f t="shared" si="3"/>
        <v>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8" customHeight="1" x14ac:dyDescent="0.35">
      <c r="A39" s="3"/>
      <c r="B39" s="96">
        <v>32</v>
      </c>
      <c r="C39" s="63"/>
      <c r="D39" s="60"/>
      <c r="E39" s="64"/>
      <c r="F39" s="65"/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6"/>
      <c r="P39" s="3" t="b">
        <f t="shared" si="3"/>
        <v>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6.5" customHeight="1" x14ac:dyDescent="0.35">
      <c r="A40" s="3"/>
      <c r="B40" s="96">
        <v>33</v>
      </c>
      <c r="C40" s="59"/>
      <c r="D40" s="60"/>
      <c r="E40" s="61"/>
      <c r="F40" s="62"/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6"/>
      <c r="P40" s="3" t="b">
        <f t="shared" si="3"/>
        <v>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6.5" customHeight="1" x14ac:dyDescent="0.35">
      <c r="A41" s="3"/>
      <c r="B41" s="96">
        <v>34</v>
      </c>
      <c r="C41" s="63"/>
      <c r="D41" s="60"/>
      <c r="E41" s="64"/>
      <c r="F41" s="65"/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6"/>
      <c r="P41" s="3" t="b">
        <f t="shared" si="3"/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6.5" customHeight="1" x14ac:dyDescent="0.35">
      <c r="A42" s="3"/>
      <c r="B42" s="96">
        <v>35</v>
      </c>
      <c r="C42" s="59"/>
      <c r="D42" s="60"/>
      <c r="E42" s="61"/>
      <c r="F42" s="62"/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6"/>
      <c r="P42" s="3" t="b">
        <f t="shared" si="3"/>
        <v>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6.5" customHeight="1" x14ac:dyDescent="0.35">
      <c r="A43" s="3"/>
      <c r="B43" s="96">
        <v>36</v>
      </c>
      <c r="C43" s="63"/>
      <c r="D43" s="60"/>
      <c r="E43" s="64"/>
      <c r="F43" s="65"/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6"/>
      <c r="P43" s="3" t="b">
        <f t="shared" si="3"/>
        <v>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6.5" customHeight="1" x14ac:dyDescent="0.35">
      <c r="A44" s="3"/>
      <c r="B44" s="96">
        <v>37</v>
      </c>
      <c r="C44" s="59"/>
      <c r="D44" s="60"/>
      <c r="E44" s="61"/>
      <c r="F44" s="62"/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6"/>
      <c r="P44" s="3" t="b">
        <f t="shared" si="3"/>
        <v>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6.5" customHeight="1" x14ac:dyDescent="0.35">
      <c r="A45" s="3"/>
      <c r="B45" s="96">
        <v>38</v>
      </c>
      <c r="C45" s="63"/>
      <c r="D45" s="60"/>
      <c r="E45" s="64"/>
      <c r="F45" s="65"/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6"/>
      <c r="P45" s="3" t="b">
        <f t="shared" si="3"/>
        <v>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6.5" customHeight="1" x14ac:dyDescent="0.35">
      <c r="A46" s="3"/>
      <c r="B46" s="96">
        <v>39</v>
      </c>
      <c r="C46" s="59"/>
      <c r="D46" s="60"/>
      <c r="E46" s="61"/>
      <c r="F46" s="62"/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6"/>
      <c r="P46" s="3" t="b">
        <f t="shared" si="3"/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6.5" customHeight="1" x14ac:dyDescent="0.35">
      <c r="A47" s="3"/>
      <c r="B47" s="96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6"/>
      <c r="P47" s="3" t="b">
        <f t="shared" si="3"/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8" customHeight="1" x14ac:dyDescent="0.35">
      <c r="A48" s="3"/>
      <c r="B48" s="96">
        <v>41</v>
      </c>
      <c r="C48" s="63"/>
      <c r="D48" s="60"/>
      <c r="E48" s="64"/>
      <c r="F48" s="65"/>
      <c r="G48" s="79"/>
      <c r="H48" s="45" t="str">
        <f t="shared" ref="H48" si="5">IF(O48="มส","มส",IF(O48="ร","ร",IF(G48&lt;=0,"-",IF(G48&lt;=49,"0",IF(G48&lt;=54,"1",IF(G48&lt;=59,"1.5",IF(G48&lt;=64,"2",IF(G48&lt;=69,"2.5",IF(G48&lt;=74,"3",IF(G48&lt;=79,"3.5",IF(G48&lt;=100,"4")))))))))))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6"/>
      <c r="P48" s="3" t="b">
        <f t="shared" ref="P48" si="6">IF(LEFT(D48,7)="เด็กชาย","ชาย",IF(LEFT(D48,8)="เด็กหญิง","หญิง",IF(LEFT(D48,3)="นาย","ชาย",IF(LEFT(D48,6)="นางสาว","หญิง"))))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">
      <c r="A68" s="3"/>
      <c r="B68" s="3"/>
      <c r="C68" s="3" t="s">
        <v>22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7:38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7:38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7:38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7:38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7:38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7:38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7:38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7:38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7:38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7:38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7:38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7:38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7:38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7:38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7:38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7:38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7:38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7:38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7:38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7:38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7:38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7:38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7:38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7:38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7:38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7:38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7:38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7:38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7:38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7:38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7:38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7:38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7:38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7:38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7:38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7:38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7:38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7:38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7:38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7:38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7:38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7:38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7:38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7:38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7:38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7:38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7:38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7:38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7:38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7:38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7:38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7:38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7:38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7:38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7:38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7:38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7:38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7:38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7:38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7:38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7:38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7:38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7:38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7:38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7:38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7:38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7:38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7:38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7:38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7:38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7:38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7:38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7:38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7:38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7:38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7:38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7:38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7:38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7:38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7:38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7:38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7:38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7:38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7:38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7:38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7:38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7:38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7:38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7:38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7:38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7:38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7:38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7:38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7:38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7:38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7:38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7:3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7:3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7:3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7:3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7:3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7:3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7:3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7:3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7:3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7:3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7:3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7:3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7:3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7:3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7:3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7:3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7:3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7:3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7:3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7:3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7:3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7:3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7:3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7:3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7:3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7:3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7:3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7:3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7:3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7:3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7:3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7:3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7:3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7:3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7:3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7:3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7:3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7:38" x14ac:dyDescent="0.2">
      <c r="G310" s="3"/>
      <c r="H310" s="3"/>
      <c r="I310" s="3"/>
      <c r="J310" s="3"/>
      <c r="K310" s="3"/>
      <c r="L310" s="3"/>
      <c r="M310" s="3"/>
      <c r="N310" s="3"/>
      <c r="O310" s="3"/>
    </row>
    <row r="311" spans="7:38" x14ac:dyDescent="0.2">
      <c r="G311" s="3"/>
      <c r="H311" s="3"/>
      <c r="I311" s="3"/>
      <c r="J311" s="3"/>
      <c r="K311" s="3"/>
      <c r="L311" s="3"/>
      <c r="M311" s="3"/>
      <c r="N311" s="3"/>
      <c r="O311" s="3"/>
    </row>
    <row r="312" spans="7:38" x14ac:dyDescent="0.2">
      <c r="G312" s="3"/>
      <c r="H312" s="3"/>
      <c r="I312" s="3"/>
      <c r="J312" s="3"/>
      <c r="K312" s="3"/>
      <c r="L312" s="3"/>
      <c r="M312" s="3"/>
      <c r="N312" s="3"/>
      <c r="O312" s="3"/>
    </row>
    <row r="313" spans="7:38" x14ac:dyDescent="0.2">
      <c r="G313" s="3"/>
      <c r="H313" s="3"/>
      <c r="I313" s="3"/>
      <c r="J313" s="3"/>
      <c r="K313" s="3"/>
      <c r="L313" s="3"/>
      <c r="M313" s="3"/>
      <c r="N313" s="3"/>
      <c r="O313" s="3"/>
    </row>
    <row r="314" spans="7:38" x14ac:dyDescent="0.2">
      <c r="G314" s="3"/>
      <c r="H314" s="3"/>
      <c r="I314" s="3"/>
      <c r="J314" s="3"/>
      <c r="K314" s="3"/>
      <c r="L314" s="3"/>
      <c r="M314" s="3"/>
      <c r="N314" s="3"/>
      <c r="O314" s="3"/>
    </row>
    <row r="315" spans="7:38" x14ac:dyDescent="0.2">
      <c r="G315" s="3"/>
      <c r="H315" s="3"/>
      <c r="I315" s="3"/>
      <c r="J315" s="3"/>
      <c r="K315" s="3"/>
      <c r="L315" s="3"/>
      <c r="M315" s="3"/>
      <c r="N315" s="3"/>
      <c r="O315" s="3"/>
    </row>
    <row r="316" spans="7:38" x14ac:dyDescent="0.2">
      <c r="G316" s="3"/>
      <c r="H316" s="3"/>
      <c r="I316" s="3"/>
      <c r="J316" s="3"/>
      <c r="K316" s="3"/>
      <c r="L316" s="3"/>
      <c r="M316" s="3"/>
      <c r="N316" s="3"/>
      <c r="O316" s="3"/>
    </row>
    <row r="317" spans="7:38" x14ac:dyDescent="0.2">
      <c r="G317" s="3"/>
      <c r="H317" s="3"/>
      <c r="I317" s="3"/>
      <c r="J317" s="3"/>
      <c r="K317" s="3"/>
      <c r="L317" s="3"/>
      <c r="M317" s="3"/>
      <c r="N317" s="3"/>
      <c r="O317" s="3"/>
    </row>
    <row r="318" spans="7:38" x14ac:dyDescent="0.2">
      <c r="G318" s="3"/>
      <c r="H318" s="3"/>
      <c r="I318" s="3"/>
      <c r="J318" s="3"/>
      <c r="K318" s="3"/>
      <c r="L318" s="3"/>
      <c r="M318" s="3"/>
      <c r="N318" s="3"/>
      <c r="O318" s="3"/>
    </row>
    <row r="319" spans="7:38" x14ac:dyDescent="0.2">
      <c r="G319" s="3"/>
      <c r="H319" s="3"/>
      <c r="I319" s="3"/>
      <c r="J319" s="3"/>
      <c r="K319" s="3"/>
      <c r="L319" s="3"/>
      <c r="M319" s="3"/>
      <c r="N319" s="3"/>
      <c r="O319" s="3"/>
    </row>
    <row r="320" spans="7:38" x14ac:dyDescent="0.2">
      <c r="G320" s="3"/>
      <c r="H320" s="3"/>
      <c r="I320" s="3"/>
      <c r="J320" s="3"/>
      <c r="K320" s="3"/>
      <c r="L320" s="3"/>
      <c r="M320" s="3"/>
      <c r="N320" s="3"/>
      <c r="O320" s="3"/>
    </row>
    <row r="321" spans="7:15" x14ac:dyDescent="0.2">
      <c r="G321" s="3"/>
      <c r="H321" s="3"/>
      <c r="I321" s="3"/>
      <c r="J321" s="3"/>
      <c r="K321" s="3"/>
      <c r="L321" s="3"/>
      <c r="M321" s="3"/>
      <c r="N321" s="3"/>
      <c r="O321" s="3"/>
    </row>
    <row r="322" spans="7:15" x14ac:dyDescent="0.2">
      <c r="G322" s="3"/>
      <c r="H322" s="3"/>
      <c r="I322" s="3"/>
      <c r="J322" s="3"/>
      <c r="K322" s="3"/>
      <c r="L322" s="3"/>
      <c r="M322" s="3"/>
      <c r="N322" s="3"/>
      <c r="O322" s="3"/>
    </row>
    <row r="323" spans="7:15" x14ac:dyDescent="0.2">
      <c r="G323" s="3"/>
      <c r="H323" s="3"/>
      <c r="I323" s="3"/>
      <c r="J323" s="3"/>
      <c r="K323" s="3"/>
      <c r="L323" s="3"/>
      <c r="M323" s="3"/>
      <c r="N323" s="3"/>
      <c r="O323" s="3"/>
    </row>
    <row r="324" spans="7:15" x14ac:dyDescent="0.2">
      <c r="G324" s="3"/>
      <c r="H324" s="3"/>
      <c r="I324" s="3"/>
      <c r="J324" s="3"/>
      <c r="K324" s="3"/>
      <c r="L324" s="3"/>
      <c r="M324" s="3"/>
      <c r="N324" s="3"/>
      <c r="O324" s="3"/>
    </row>
    <row r="325" spans="7:15" x14ac:dyDescent="0.2">
      <c r="G325" s="3"/>
      <c r="H325" s="3"/>
      <c r="I325" s="3"/>
      <c r="J325" s="3"/>
      <c r="K325" s="3"/>
      <c r="L325" s="3"/>
      <c r="M325" s="3"/>
      <c r="N325" s="3"/>
      <c r="O325" s="3"/>
    </row>
    <row r="326" spans="7:15" x14ac:dyDescent="0.2">
      <c r="G326" s="3"/>
      <c r="H326" s="3"/>
      <c r="I326" s="3"/>
      <c r="J326" s="3"/>
      <c r="K326" s="3"/>
      <c r="L326" s="3"/>
      <c r="M326" s="3"/>
      <c r="N326" s="3"/>
      <c r="O326" s="3"/>
    </row>
    <row r="327" spans="7:15" x14ac:dyDescent="0.2">
      <c r="G327" s="3"/>
      <c r="H327" s="3"/>
      <c r="I327" s="3"/>
      <c r="J327" s="3"/>
      <c r="K327" s="3"/>
      <c r="L327" s="3"/>
      <c r="M327" s="3"/>
      <c r="N327" s="3"/>
      <c r="O327" s="3"/>
    </row>
    <row r="328" spans="7:15" x14ac:dyDescent="0.2">
      <c r="G328" s="3"/>
      <c r="H328" s="3"/>
      <c r="I328" s="3"/>
      <c r="J328" s="3"/>
      <c r="K328" s="3"/>
      <c r="L328" s="3"/>
      <c r="M328" s="3"/>
      <c r="N328" s="3"/>
      <c r="O328" s="3"/>
    </row>
    <row r="329" spans="7:15" x14ac:dyDescent="0.2">
      <c r="G329" s="3"/>
      <c r="H329" s="3"/>
      <c r="I329" s="3"/>
      <c r="J329" s="3"/>
      <c r="K329" s="3"/>
      <c r="L329" s="3"/>
      <c r="M329" s="3"/>
      <c r="N329" s="3"/>
      <c r="O329" s="3"/>
    </row>
    <row r="330" spans="7:15" x14ac:dyDescent="0.2">
      <c r="G330" s="3"/>
      <c r="H330" s="3"/>
      <c r="I330" s="3"/>
      <c r="J330" s="3"/>
      <c r="K330" s="3"/>
      <c r="L330" s="3"/>
      <c r="M330" s="3"/>
      <c r="N330" s="3"/>
      <c r="O330" s="3"/>
    </row>
    <row r="331" spans="7:15" x14ac:dyDescent="0.2">
      <c r="G331" s="3"/>
      <c r="H331" s="3"/>
      <c r="I331" s="3"/>
      <c r="J331" s="3"/>
      <c r="K331" s="3"/>
      <c r="L331" s="3"/>
      <c r="M331" s="3"/>
      <c r="N331" s="3"/>
      <c r="O331" s="3"/>
    </row>
    <row r="332" spans="7:15" x14ac:dyDescent="0.2">
      <c r="G332" s="3"/>
      <c r="H332" s="3"/>
      <c r="I332" s="3"/>
      <c r="J332" s="3"/>
      <c r="K332" s="3"/>
      <c r="L332" s="3"/>
      <c r="M332" s="3"/>
      <c r="N332" s="3"/>
      <c r="O332" s="3"/>
    </row>
    <row r="333" spans="7:15" x14ac:dyDescent="0.2">
      <c r="G333" s="3"/>
      <c r="H333" s="3"/>
      <c r="I333" s="3"/>
      <c r="J333" s="3"/>
      <c r="K333" s="3"/>
      <c r="L333" s="3"/>
      <c r="M333" s="3"/>
      <c r="N333" s="3"/>
      <c r="O333" s="3"/>
    </row>
    <row r="334" spans="7:15" x14ac:dyDescent="0.2">
      <c r="G334" s="3"/>
      <c r="H334" s="3"/>
      <c r="I334" s="3"/>
      <c r="J334" s="3"/>
      <c r="K334" s="3"/>
      <c r="L334" s="3"/>
      <c r="M334" s="3"/>
      <c r="N334" s="3"/>
      <c r="O334" s="3"/>
    </row>
    <row r="335" spans="7:15" x14ac:dyDescent="0.2">
      <c r="G335" s="3"/>
      <c r="H335" s="3"/>
      <c r="I335" s="3"/>
      <c r="J335" s="3"/>
      <c r="K335" s="3"/>
      <c r="L335" s="3"/>
      <c r="M335" s="3"/>
      <c r="N335" s="3"/>
      <c r="O335" s="3"/>
    </row>
    <row r="336" spans="7:15" x14ac:dyDescent="0.2">
      <c r="G336" s="3"/>
      <c r="H336" s="3"/>
      <c r="I336" s="3"/>
      <c r="J336" s="3"/>
      <c r="K336" s="3"/>
      <c r="L336" s="3"/>
      <c r="M336" s="3"/>
      <c r="N336" s="3"/>
      <c r="O336" s="3"/>
    </row>
    <row r="337" spans="7:15" x14ac:dyDescent="0.2">
      <c r="G337" s="3"/>
      <c r="H337" s="3"/>
      <c r="I337" s="3"/>
      <c r="J337" s="3"/>
      <c r="K337" s="3"/>
      <c r="L337" s="3"/>
      <c r="M337" s="3"/>
      <c r="N337" s="3"/>
      <c r="O337" s="3"/>
    </row>
    <row r="338" spans="7:15" x14ac:dyDescent="0.2">
      <c r="G338" s="3"/>
      <c r="H338" s="3"/>
      <c r="I338" s="3"/>
      <c r="J338" s="3"/>
      <c r="K338" s="3"/>
      <c r="L338" s="3"/>
      <c r="M338" s="3"/>
      <c r="N338" s="3"/>
      <c r="O338" s="3"/>
    </row>
    <row r="339" spans="7:15" x14ac:dyDescent="0.2">
      <c r="G339" s="3"/>
      <c r="H339" s="3"/>
      <c r="I339" s="3"/>
      <c r="J339" s="3"/>
      <c r="K339" s="3"/>
      <c r="L339" s="3"/>
      <c r="M339" s="3"/>
      <c r="N339" s="3"/>
      <c r="O339" s="3"/>
    </row>
    <row r="340" spans="7:15" x14ac:dyDescent="0.2">
      <c r="G340" s="3"/>
      <c r="H340" s="3"/>
      <c r="I340" s="3"/>
      <c r="J340" s="3"/>
      <c r="K340" s="3"/>
      <c r="L340" s="3"/>
      <c r="M340" s="3"/>
      <c r="N340" s="3"/>
      <c r="O340" s="3"/>
    </row>
    <row r="341" spans="7:15" x14ac:dyDescent="0.2">
      <c r="G341" s="3"/>
      <c r="H341" s="3"/>
      <c r="I341" s="3"/>
      <c r="J341" s="3"/>
      <c r="K341" s="3"/>
      <c r="L341" s="3"/>
      <c r="M341" s="3"/>
      <c r="N341" s="3"/>
      <c r="O341" s="3"/>
    </row>
    <row r="342" spans="7:15" x14ac:dyDescent="0.2">
      <c r="G342" s="3"/>
      <c r="H342" s="3"/>
      <c r="I342" s="3"/>
      <c r="J342" s="3"/>
      <c r="K342" s="3"/>
      <c r="L342" s="3"/>
      <c r="M342" s="3"/>
      <c r="N342" s="3"/>
      <c r="O342" s="3"/>
    </row>
    <row r="343" spans="7:15" x14ac:dyDescent="0.2">
      <c r="G343" s="3"/>
      <c r="H343" s="3"/>
      <c r="I343" s="3"/>
      <c r="J343" s="3"/>
      <c r="K343" s="3"/>
      <c r="L343" s="3"/>
      <c r="M343" s="3"/>
      <c r="N343" s="3"/>
      <c r="O343" s="3"/>
    </row>
    <row r="344" spans="7:15" x14ac:dyDescent="0.2">
      <c r="G344" s="3"/>
      <c r="H344" s="3"/>
      <c r="I344" s="3"/>
      <c r="J344" s="3"/>
      <c r="K344" s="3"/>
      <c r="L344" s="3"/>
      <c r="M344" s="3"/>
      <c r="N344" s="3"/>
      <c r="O344" s="3"/>
    </row>
    <row r="345" spans="7:15" x14ac:dyDescent="0.2">
      <c r="G345" s="3"/>
      <c r="H345" s="3"/>
      <c r="I345" s="3"/>
      <c r="J345" s="3"/>
      <c r="K345" s="3"/>
      <c r="L345" s="3"/>
      <c r="M345" s="3"/>
      <c r="N345" s="3"/>
      <c r="O345" s="3"/>
    </row>
    <row r="346" spans="7:15" x14ac:dyDescent="0.2">
      <c r="G346" s="3"/>
      <c r="H346" s="3"/>
      <c r="I346" s="3"/>
      <c r="J346" s="3"/>
      <c r="K346" s="3"/>
      <c r="L346" s="3"/>
      <c r="M346" s="3"/>
      <c r="N346" s="3"/>
      <c r="O346" s="3"/>
    </row>
    <row r="347" spans="7:15" x14ac:dyDescent="0.2">
      <c r="G347" s="3"/>
      <c r="H347" s="3"/>
      <c r="I347" s="3"/>
      <c r="J347" s="3"/>
      <c r="K347" s="3"/>
      <c r="L347" s="3"/>
      <c r="M347" s="3"/>
      <c r="N347" s="3"/>
      <c r="O347" s="3"/>
    </row>
    <row r="348" spans="7:15" x14ac:dyDescent="0.2">
      <c r="G348" s="3"/>
      <c r="H348" s="3"/>
      <c r="I348" s="3"/>
      <c r="J348" s="3"/>
      <c r="K348" s="3"/>
      <c r="L348" s="3"/>
      <c r="M348" s="3"/>
      <c r="N348" s="3"/>
      <c r="O348" s="3"/>
    </row>
    <row r="349" spans="7:15" x14ac:dyDescent="0.2">
      <c r="G349" s="3"/>
      <c r="H349" s="3"/>
      <c r="I349" s="3"/>
      <c r="J349" s="3"/>
      <c r="K349" s="3"/>
      <c r="L349" s="3"/>
      <c r="M349" s="3"/>
      <c r="N349" s="3"/>
      <c r="O349" s="3"/>
    </row>
    <row r="350" spans="7:15" x14ac:dyDescent="0.2">
      <c r="G350" s="3"/>
      <c r="H350" s="3"/>
      <c r="I350" s="3"/>
      <c r="J350" s="3"/>
      <c r="K350" s="3"/>
      <c r="L350" s="3"/>
      <c r="M350" s="3"/>
      <c r="N350" s="3"/>
      <c r="O350" s="3"/>
    </row>
    <row r="351" spans="7:15" x14ac:dyDescent="0.2">
      <c r="G351" s="3"/>
      <c r="H351" s="3"/>
      <c r="I351" s="3"/>
      <c r="J351" s="3"/>
      <c r="K351" s="3"/>
      <c r="L351" s="3"/>
      <c r="M351" s="3"/>
      <c r="N351" s="3"/>
      <c r="O351" s="3"/>
    </row>
    <row r="352" spans="7:15" x14ac:dyDescent="0.2">
      <c r="G352" s="3"/>
      <c r="H352" s="3"/>
      <c r="I352" s="3"/>
      <c r="J352" s="3"/>
      <c r="K352" s="3"/>
      <c r="L352" s="3"/>
      <c r="M352" s="3"/>
      <c r="N352" s="3"/>
      <c r="O352" s="3"/>
    </row>
    <row r="353" spans="7:15" x14ac:dyDescent="0.2">
      <c r="G353" s="3"/>
      <c r="H353" s="3"/>
      <c r="I353" s="3"/>
      <c r="J353" s="3"/>
      <c r="K353" s="3"/>
      <c r="L353" s="3"/>
      <c r="M353" s="3"/>
      <c r="N353" s="3"/>
      <c r="O353" s="3"/>
    </row>
  </sheetData>
  <sheetProtection algorithmName="SHA-512" hashValue="OGUvJJrsYyyAxdJSs0kGtTE1ZNaCekG24Zv4aGPjvGudzLYKRPYd+4lOmkeWZJa+uw1Mv1KTTc1uUmvLt7UHgQ==" saltValue="lwPuqQdHxyyrMSmXlysn+A==" spinCount="100000" sheet="1" objects="1" scenarios="1"/>
  <mergeCells count="33">
    <mergeCell ref="S22:U22"/>
    <mergeCell ref="R23:S23"/>
    <mergeCell ref="T23:U23"/>
    <mergeCell ref="V23:X23"/>
    <mergeCell ref="Y23:AB23"/>
    <mergeCell ref="S15:U15"/>
    <mergeCell ref="V15:X15"/>
    <mergeCell ref="Y15:AB15"/>
    <mergeCell ref="R17:S17"/>
    <mergeCell ref="R18:AB18"/>
    <mergeCell ref="S13:U13"/>
    <mergeCell ref="V13:X13"/>
    <mergeCell ref="Y13:AB13"/>
    <mergeCell ref="S14:U14"/>
    <mergeCell ref="V14:X14"/>
    <mergeCell ref="Y14:AB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list" allowBlank="1" showInputMessage="1" showErrorMessage="1" sqref="O8:O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topLeftCell="A16" zoomScaleNormal="100" workbookViewId="0">
      <selection activeCell="M10" sqref="M10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5"/>
      <c r="B1" s="34"/>
      <c r="C1" s="34"/>
      <c r="D1" s="34"/>
      <c r="E1" s="34" t="s">
        <v>67</v>
      </c>
      <c r="F1" s="34"/>
      <c r="G1" s="34"/>
      <c r="H1" s="34"/>
      <c r="I1" s="34" t="str">
        <f>กรอกข้อมูล!C4</f>
        <v>วิทยาศาสตร์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 s="1" customFormat="1" ht="23.25" x14ac:dyDescent="0.35">
      <c r="A2" s="35"/>
      <c r="B2" s="34"/>
      <c r="C2" s="34"/>
      <c r="D2" s="34" t="s">
        <v>79</v>
      </c>
      <c r="E2" s="34"/>
      <c r="F2" s="34"/>
      <c r="G2" s="34" t="str">
        <f>กรอกข้อมูล!H6</f>
        <v>4/4</v>
      </c>
      <c r="H2" s="34" t="s">
        <v>75</v>
      </c>
      <c r="I2" s="34"/>
      <c r="J2" s="34">
        <f>กรอกข้อมูล!C7</f>
        <v>2</v>
      </c>
      <c r="K2" s="34" t="s">
        <v>76</v>
      </c>
      <c r="L2" s="34"/>
      <c r="M2" s="71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53" s="1" customFormat="1" ht="20.25" customHeight="1" x14ac:dyDescent="0.35">
      <c r="A3" s="35"/>
      <c r="B3" s="34"/>
      <c r="C3" s="34"/>
      <c r="D3" s="34" t="s">
        <v>77</v>
      </c>
      <c r="E3" s="34" t="str">
        <f>กรอกข้อมูล!C9</f>
        <v>ทดสอบครั้งที่ 1</v>
      </c>
      <c r="F3" s="34"/>
      <c r="G3" s="34"/>
      <c r="H3" s="34" t="s">
        <v>68</v>
      </c>
      <c r="I3" s="34"/>
      <c r="J3" s="34" t="str">
        <f>กรอกข้อมูล!C10</f>
        <v xml:space="preserve"> A 23101</v>
      </c>
      <c r="K3" s="34" t="s">
        <v>69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3" s="1" customFormat="1" ht="20.25" customHeight="1" x14ac:dyDescent="0.35">
      <c r="A4" s="35"/>
      <c r="B4" s="105" t="s">
        <v>606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88"/>
      <c r="P4" s="66" t="s">
        <v>109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</row>
    <row r="5" spans="1:53" ht="15.75" customHeight="1" x14ac:dyDescent="0.35">
      <c r="A5" s="3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89"/>
      <c r="P5" s="68" t="s">
        <v>108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02" t="s">
        <v>0</v>
      </c>
      <c r="C6" s="103" t="s">
        <v>1</v>
      </c>
      <c r="D6" s="110" t="s">
        <v>7</v>
      </c>
      <c r="E6" s="111"/>
      <c r="F6" s="111"/>
      <c r="G6" s="114" t="s">
        <v>8</v>
      </c>
      <c r="H6" s="103" t="s">
        <v>9</v>
      </c>
      <c r="I6" s="116"/>
      <c r="J6" s="117"/>
      <c r="K6" s="116"/>
      <c r="L6" s="117"/>
      <c r="M6" s="3"/>
      <c r="N6" s="3"/>
      <c r="O6" s="3"/>
      <c r="P6" s="68" t="s">
        <v>111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02"/>
      <c r="C7" s="104"/>
      <c r="D7" s="112"/>
      <c r="E7" s="113"/>
      <c r="F7" s="113"/>
      <c r="G7" s="115"/>
      <c r="H7" s="104"/>
      <c r="I7" s="116"/>
      <c r="J7" s="117"/>
      <c r="K7" s="116"/>
      <c r="L7" s="117"/>
      <c r="M7" s="3"/>
      <c r="N7" s="3"/>
      <c r="O7" s="3"/>
      <c r="P7" s="67" t="s">
        <v>110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9" t="s">
        <v>502</v>
      </c>
      <c r="D8" s="60" t="s">
        <v>190</v>
      </c>
      <c r="E8" s="61" t="s">
        <v>503</v>
      </c>
      <c r="F8" s="62" t="s">
        <v>504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5"/>
      <c r="S8" s="39" t="s">
        <v>106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14</v>
      </c>
      <c r="AC8" s="39" t="s">
        <v>22</v>
      </c>
      <c r="AD8" s="55" t="s">
        <v>21</v>
      </c>
      <c r="AE8" s="3" t="s">
        <v>26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9" t="s">
        <v>505</v>
      </c>
      <c r="D9" s="60" t="s">
        <v>506</v>
      </c>
      <c r="E9" s="61" t="s">
        <v>507</v>
      </c>
      <c r="F9" s="62" t="s">
        <v>508</v>
      </c>
      <c r="G9" s="79"/>
      <c r="H9" s="45" t="str">
        <f t="shared" ref="H9:H47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24</v>
      </c>
      <c r="K9" s="47"/>
      <c r="L9" s="48">
        <f>S11</f>
        <v>0</v>
      </c>
      <c r="M9" s="49" t="s">
        <v>25</v>
      </c>
      <c r="N9" s="3"/>
      <c r="O9" s="3"/>
      <c r="P9" s="36"/>
      <c r="Q9" s="3" t="str">
        <f t="shared" si="0"/>
        <v>ชาย</v>
      </c>
      <c r="R9" s="55" t="s">
        <v>10</v>
      </c>
      <c r="S9" s="55">
        <f>SUM(K16:K25)</f>
        <v>0</v>
      </c>
      <c r="T9" s="55">
        <f>COUNTIFS($Q$8:$Q$49,"ชาย",$H$8:$H$49,4)</f>
        <v>0</v>
      </c>
      <c r="U9" s="55">
        <f>COUNTIFS($Q$8:$Q$49,"ชาย",$H$8:$H$49,3.5)</f>
        <v>0</v>
      </c>
      <c r="V9" s="55">
        <f>COUNTIFS($Q$8:$Q$49,"ชาย",$H$8:$H$49,3)</f>
        <v>0</v>
      </c>
      <c r="W9" s="55">
        <f>COUNTIFS($Q$8:$Q$49,"ชาย",$H$8:$H$49,2.5)</f>
        <v>0</v>
      </c>
      <c r="X9" s="55">
        <f>COUNTIFS($Q$8:$Q$49,"ชาย",$H$8:$H$49,2)</f>
        <v>0</v>
      </c>
      <c r="Y9" s="55">
        <f>COUNTIFS($Q$8:$Q$49,"ชาย",$H$8:$H$49,1.5)</f>
        <v>0</v>
      </c>
      <c r="Z9" s="55">
        <f>COUNTIFS($Q$8:$Q$49,"ชาย",$H$8:$H$49,1)</f>
        <v>0</v>
      </c>
      <c r="AA9" s="55">
        <f>COUNTIFS($Q$8:$Q$49,"ชาย",$H$8:$H$49,0)</f>
        <v>0</v>
      </c>
      <c r="AB9" s="55">
        <f>COUNTIFS($Q$8:$Q$49,"ชาย",$H$8:$H$49,"ร")</f>
        <v>0</v>
      </c>
      <c r="AC9" s="55">
        <f>COUNTIFS($Q$8:$Q$49,"ชาย",$H$8:$H$49,"มส")</f>
        <v>0</v>
      </c>
      <c r="AD9" s="55">
        <f>SUM(T9:AB9)</f>
        <v>0</v>
      </c>
      <c r="AE9" s="3" t="s">
        <v>27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9" t="s">
        <v>509</v>
      </c>
      <c r="D10" s="60" t="s">
        <v>190</v>
      </c>
      <c r="E10" s="61" t="s">
        <v>510</v>
      </c>
      <c r="F10" s="62" t="s">
        <v>511</v>
      </c>
      <c r="G10" s="79"/>
      <c r="H10" s="45" t="str">
        <f t="shared" si="1"/>
        <v>-</v>
      </c>
      <c r="I10" s="37"/>
      <c r="J10" s="50" t="s">
        <v>10</v>
      </c>
      <c r="K10" s="47">
        <f>S9</f>
        <v>0</v>
      </c>
      <c r="L10" s="46" t="s">
        <v>25</v>
      </c>
      <c r="M10" s="51"/>
      <c r="N10" s="3"/>
      <c r="O10" s="3"/>
      <c r="P10" s="36"/>
      <c r="Q10" s="3" t="str">
        <f t="shared" si="0"/>
        <v>ชาย</v>
      </c>
      <c r="R10" s="55" t="s">
        <v>11</v>
      </c>
      <c r="S10" s="55">
        <f>SUM(L16:L25)</f>
        <v>0</v>
      </c>
      <c r="T10" s="55">
        <f>COUNTIFS($Q$8:$Q$49,"หญิง",$H$8:$H$49,4)</f>
        <v>0</v>
      </c>
      <c r="U10" s="55">
        <f>COUNTIFS($Q$8:$Q$49,"หญิง",$H$8:$H$49,3.5)</f>
        <v>0</v>
      </c>
      <c r="V10" s="55">
        <f>COUNTIFS($Q$8:$Q$49,"หญิง",$H$8:$H$49,3)</f>
        <v>0</v>
      </c>
      <c r="W10" s="55">
        <f>COUNTIFS($Q$8:$Q$49,"หญิง",$H$8:$H$49,2.5)</f>
        <v>0</v>
      </c>
      <c r="X10" s="55">
        <f>COUNTIFS($Q$8:$Q$49,"หญิง",$H$8:$H$49,2)</f>
        <v>0</v>
      </c>
      <c r="Y10" s="55">
        <f>COUNTIFS($Q$8:$Q$49,"หญิง",$H$8:$H$49,1.5)</f>
        <v>0</v>
      </c>
      <c r="Z10" s="55">
        <f>COUNTIFS($Q$8:$Q$49,"หญิง",$H$8:$H$49,1)</f>
        <v>0</v>
      </c>
      <c r="AA10" s="55">
        <f>COUNTIFS($Q$8:$Q$49,"หญิง",$H$8:$H$49,0)</f>
        <v>0</v>
      </c>
      <c r="AB10" s="55">
        <f>COUNTIFS($Q$8:$Q$49,"หญิง",$H$8:$H$49,"ร")</f>
        <v>0</v>
      </c>
      <c r="AC10" s="55">
        <f>COUNTIFS($Q$8:$Q$49,"หญิง",$H$8:$H$49,"มส")</f>
        <v>0</v>
      </c>
      <c r="AD10" s="55">
        <f>SUM(T10:AC10)</f>
        <v>0</v>
      </c>
      <c r="AE10" s="3" t="s">
        <v>28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9" t="s">
        <v>512</v>
      </c>
      <c r="D11" s="60" t="s">
        <v>190</v>
      </c>
      <c r="E11" s="61" t="s">
        <v>513</v>
      </c>
      <c r="F11" s="62" t="s">
        <v>514</v>
      </c>
      <c r="G11" s="79"/>
      <c r="H11" s="45" t="str">
        <f t="shared" si="1"/>
        <v>-</v>
      </c>
      <c r="I11" s="37"/>
      <c r="J11" s="50" t="s">
        <v>11</v>
      </c>
      <c r="K11" s="47">
        <f>S10</f>
        <v>0</v>
      </c>
      <c r="L11" s="46" t="s">
        <v>25</v>
      </c>
      <c r="M11" s="51"/>
      <c r="N11" s="3"/>
      <c r="O11" s="3"/>
      <c r="P11" s="36"/>
      <c r="Q11" s="3" t="str">
        <f t="shared" si="0"/>
        <v>ชาย</v>
      </c>
      <c r="R11" s="55" t="s">
        <v>21</v>
      </c>
      <c r="S11" s="55">
        <f>SUM(S9:S10)</f>
        <v>0</v>
      </c>
      <c r="T11" s="55">
        <f>SUM(T9:T10)</f>
        <v>0</v>
      </c>
      <c r="U11" s="55">
        <f>SUM(U9:U10)</f>
        <v>0</v>
      </c>
      <c r="V11" s="55">
        <f t="shared" ref="V11:Z11" si="2">SUM(V9:V10)</f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>SUM(AA9:AA10)</f>
        <v>0</v>
      </c>
      <c r="AB11" s="55">
        <f>SUM(AB9:AB10)</f>
        <v>0</v>
      </c>
      <c r="AC11" s="55">
        <f>SUM(AC9:AC10)</f>
        <v>0</v>
      </c>
      <c r="AD11" s="55">
        <f>SUM(T11:AB11)</f>
        <v>0</v>
      </c>
      <c r="AE11" s="3" t="s">
        <v>178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9" t="s">
        <v>515</v>
      </c>
      <c r="D12" s="60" t="s">
        <v>190</v>
      </c>
      <c r="E12" s="61" t="s">
        <v>516</v>
      </c>
      <c r="F12" s="62" t="s">
        <v>6</v>
      </c>
      <c r="G12" s="79"/>
      <c r="H12" s="45" t="str">
        <f t="shared" si="1"/>
        <v>-</v>
      </c>
      <c r="I12" s="37"/>
      <c r="J12" s="46" t="s">
        <v>23</v>
      </c>
      <c r="K12" s="37"/>
      <c r="L12" s="38"/>
      <c r="M12" s="3"/>
      <c r="N12" s="3"/>
      <c r="O12" s="3"/>
      <c r="P12" s="36"/>
      <c r="Q12" s="3" t="str">
        <f t="shared" si="0"/>
        <v>ชาย</v>
      </c>
      <c r="R12" s="55"/>
      <c r="S12" s="55"/>
      <c r="T12" s="95" t="e">
        <f>(100*T11)/S11</f>
        <v>#DIV/0!</v>
      </c>
      <c r="U12" s="95" t="e">
        <f>(100*U11)/S11</f>
        <v>#DIV/0!</v>
      </c>
      <c r="V12" s="95" t="e">
        <f>(100*V11)/S11</f>
        <v>#DIV/0!</v>
      </c>
      <c r="W12" s="95" t="e">
        <f>(100*W11)/S11</f>
        <v>#DIV/0!</v>
      </c>
      <c r="X12" s="95" t="e">
        <f>(100*X11)/S11</f>
        <v>#DIV/0!</v>
      </c>
      <c r="Y12" s="95" t="e">
        <f>(100*Y11)/S11</f>
        <v>#DIV/0!</v>
      </c>
      <c r="Z12" s="95" t="e">
        <f>(100*Z11)/S11</f>
        <v>#DIV/0!</v>
      </c>
      <c r="AA12" s="95" t="e">
        <f>(100*AA11)/S11</f>
        <v>#DIV/0!</v>
      </c>
      <c r="AB12" s="95" t="e">
        <f>(100*AB11)/S11</f>
        <v>#DIV/0!</v>
      </c>
      <c r="AC12" s="95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9" t="s">
        <v>517</v>
      </c>
      <c r="D13" s="60" t="s">
        <v>190</v>
      </c>
      <c r="E13" s="61" t="s">
        <v>518</v>
      </c>
      <c r="F13" s="62" t="s">
        <v>519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3" t="str">
        <f t="shared" si="0"/>
        <v>ชาย</v>
      </c>
      <c r="R13" s="3"/>
      <c r="S13" s="9"/>
      <c r="T13" s="128" t="s">
        <v>98</v>
      </c>
      <c r="U13" s="128"/>
      <c r="V13" s="128"/>
      <c r="W13" s="129" t="s">
        <v>99</v>
      </c>
      <c r="X13" s="129"/>
      <c r="Y13" s="129"/>
      <c r="Z13" s="130" t="s">
        <v>100</v>
      </c>
      <c r="AA13" s="130"/>
      <c r="AB13" s="130"/>
      <c r="AC13" s="130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9" t="s">
        <v>520</v>
      </c>
      <c r="D14" s="60" t="s">
        <v>190</v>
      </c>
      <c r="E14" s="61" t="s">
        <v>521</v>
      </c>
      <c r="F14" s="62" t="s">
        <v>522</v>
      </c>
      <c r="G14" s="79"/>
      <c r="H14" s="45" t="str">
        <f t="shared" si="1"/>
        <v>-</v>
      </c>
      <c r="I14" s="37"/>
      <c r="J14" s="118" t="s">
        <v>9</v>
      </c>
      <c r="K14" s="118" t="s">
        <v>10</v>
      </c>
      <c r="L14" s="120" t="s">
        <v>11</v>
      </c>
      <c r="M14" s="52" t="s">
        <v>12</v>
      </c>
      <c r="N14" s="51"/>
      <c r="O14" s="51"/>
      <c r="P14" s="36"/>
      <c r="Q14" s="3" t="str">
        <f t="shared" si="0"/>
        <v>ชาย</v>
      </c>
      <c r="R14" s="3"/>
      <c r="S14" s="10" t="s">
        <v>25</v>
      </c>
      <c r="T14" s="131">
        <f>T11+U11+V11</f>
        <v>0</v>
      </c>
      <c r="U14" s="132"/>
      <c r="V14" s="132"/>
      <c r="W14" s="133">
        <f>W11+X11+Y11</f>
        <v>0</v>
      </c>
      <c r="X14" s="134"/>
      <c r="Y14" s="134"/>
      <c r="Z14" s="135">
        <f>Z11+AA11+AB11+AC11</f>
        <v>0</v>
      </c>
      <c r="AA14" s="135"/>
      <c r="AB14" s="135"/>
      <c r="AC14" s="135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9" t="s">
        <v>523</v>
      </c>
      <c r="D15" s="60" t="s">
        <v>190</v>
      </c>
      <c r="E15" s="61" t="s">
        <v>192</v>
      </c>
      <c r="F15" s="62" t="s">
        <v>244</v>
      </c>
      <c r="G15" s="79"/>
      <c r="H15" s="45" t="str">
        <f t="shared" si="1"/>
        <v>-</v>
      </c>
      <c r="I15" s="37"/>
      <c r="J15" s="119"/>
      <c r="K15" s="119"/>
      <c r="L15" s="121"/>
      <c r="M15" s="53" t="s">
        <v>13</v>
      </c>
      <c r="N15" s="51"/>
      <c r="O15" s="51"/>
      <c r="P15" s="36"/>
      <c r="Q15" s="3" t="str">
        <f t="shared" si="0"/>
        <v>ชาย</v>
      </c>
      <c r="R15" s="3"/>
      <c r="S15" s="10" t="s">
        <v>101</v>
      </c>
      <c r="T15" s="122" t="e">
        <f>T12+U12+V12</f>
        <v>#DIV/0!</v>
      </c>
      <c r="U15" s="123"/>
      <c r="V15" s="123"/>
      <c r="W15" s="124" t="e">
        <f>W12+X12+Y12</f>
        <v>#DIV/0!</v>
      </c>
      <c r="X15" s="125"/>
      <c r="Y15" s="125"/>
      <c r="Z15" s="126" t="e">
        <f>Z12+AA12+AB12+AC12</f>
        <v>#DIV/0!</v>
      </c>
      <c r="AA15" s="127"/>
      <c r="AB15" s="127"/>
      <c r="AC15" s="127"/>
      <c r="AD15" s="77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9" t="s">
        <v>524</v>
      </c>
      <c r="D16" s="60" t="s">
        <v>190</v>
      </c>
      <c r="E16" s="61" t="s">
        <v>525</v>
      </c>
      <c r="F16" s="62" t="s">
        <v>526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07">
        <f>L18+L17+L16+K16+K17+K18</f>
        <v>0</v>
      </c>
      <c r="N16" s="3"/>
      <c r="O16" s="3"/>
      <c r="P16" s="36"/>
      <c r="Q16" s="3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9" t="s">
        <v>527</v>
      </c>
      <c r="D17" s="60" t="s">
        <v>190</v>
      </c>
      <c r="E17" s="61" t="s">
        <v>528</v>
      </c>
      <c r="F17" s="62" t="s">
        <v>529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08"/>
      <c r="N17" s="3"/>
      <c r="O17" s="3"/>
      <c r="P17" s="36"/>
      <c r="Q17" s="3" t="str">
        <f t="shared" si="0"/>
        <v>ชาย</v>
      </c>
      <c r="R17" s="3"/>
      <c r="S17" s="136" t="s">
        <v>102</v>
      </c>
      <c r="T17" s="136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9" t="s">
        <v>530</v>
      </c>
      <c r="D18" s="60" t="s">
        <v>190</v>
      </c>
      <c r="E18" s="61" t="s">
        <v>531</v>
      </c>
      <c r="F18" s="62" t="s">
        <v>532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09"/>
      <c r="N18" s="3"/>
      <c r="O18" s="3"/>
      <c r="P18" s="36"/>
      <c r="Q18" s="3" t="str">
        <f t="shared" si="0"/>
        <v>ชาย</v>
      </c>
      <c r="R18" s="3"/>
      <c r="S18" s="139" t="s">
        <v>42</v>
      </c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9" t="s">
        <v>533</v>
      </c>
      <c r="D19" s="60" t="s">
        <v>194</v>
      </c>
      <c r="E19" s="61" t="s">
        <v>534</v>
      </c>
      <c r="F19" s="62" t="s">
        <v>535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07">
        <f>L22+K22+L21+K20+K19+L19+L20+K21</f>
        <v>0</v>
      </c>
      <c r="N19" s="3"/>
      <c r="O19" s="3"/>
      <c r="P19" s="36"/>
      <c r="Q19" s="3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14</v>
      </c>
      <c r="AC19" s="10" t="s">
        <v>22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9" t="s">
        <v>536</v>
      </c>
      <c r="D20" s="60" t="s">
        <v>194</v>
      </c>
      <c r="E20" s="61" t="s">
        <v>537</v>
      </c>
      <c r="F20" s="62" t="s">
        <v>191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08"/>
      <c r="N20" s="3"/>
      <c r="O20" s="3"/>
      <c r="P20" s="36"/>
      <c r="Q20" s="3" t="str">
        <f t="shared" si="0"/>
        <v>หญิง</v>
      </c>
      <c r="R20" s="3"/>
      <c r="S20" s="10" t="s">
        <v>103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9" t="s">
        <v>538</v>
      </c>
      <c r="D21" s="60" t="s">
        <v>194</v>
      </c>
      <c r="E21" s="61" t="s">
        <v>539</v>
      </c>
      <c r="F21" s="62" t="s">
        <v>244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08"/>
      <c r="N21" s="3"/>
      <c r="O21" s="3"/>
      <c r="P21" s="36"/>
      <c r="Q21" s="3" t="str">
        <f t="shared" si="0"/>
        <v>หญิง</v>
      </c>
      <c r="R21" s="3"/>
      <c r="S21" s="10" t="s">
        <v>101</v>
      </c>
      <c r="T21" s="42" t="e">
        <f>T12</f>
        <v>#DIV/0!</v>
      </c>
      <c r="U21" s="42" t="e">
        <f t="shared" si="3"/>
        <v>#DIV/0!</v>
      </c>
      <c r="V21" s="42" t="e">
        <f t="shared" si="3"/>
        <v>#DIV/0!</v>
      </c>
      <c r="W21" s="42" t="e">
        <f t="shared" si="3"/>
        <v>#DIV/0!</v>
      </c>
      <c r="X21" s="42" t="e">
        <f t="shared" si="3"/>
        <v>#DIV/0!</v>
      </c>
      <c r="Y21" s="42" t="e">
        <f t="shared" si="3"/>
        <v>#DIV/0!</v>
      </c>
      <c r="Z21" s="42" t="e">
        <f t="shared" si="3"/>
        <v>#DIV/0!</v>
      </c>
      <c r="AA21" s="42" t="e">
        <f t="shared" si="3"/>
        <v>#DIV/0!</v>
      </c>
      <c r="AB21" s="42" t="e">
        <f t="shared" si="3"/>
        <v>#DIV/0!</v>
      </c>
      <c r="AC21" s="42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9" t="s">
        <v>540</v>
      </c>
      <c r="D22" s="60" t="s">
        <v>194</v>
      </c>
      <c r="E22" s="61" t="s">
        <v>541</v>
      </c>
      <c r="F22" s="62" t="s">
        <v>542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09"/>
      <c r="N22" s="3"/>
      <c r="O22" s="3"/>
      <c r="P22" s="36"/>
      <c r="Q22" s="3" t="str">
        <f t="shared" si="0"/>
        <v>หญิง</v>
      </c>
      <c r="R22" s="3"/>
      <c r="S22" s="78" t="s">
        <v>104</v>
      </c>
      <c r="T22" s="137" t="e">
        <f>T15</f>
        <v>#DIV/0!</v>
      </c>
      <c r="U22" s="138"/>
      <c r="V22" s="138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9" t="s">
        <v>543</v>
      </c>
      <c r="D23" s="60" t="s">
        <v>194</v>
      </c>
      <c r="E23" s="61" t="s">
        <v>379</v>
      </c>
      <c r="F23" s="62" t="s">
        <v>544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07">
        <f>L25+K24+K23+L23+L24+K25</f>
        <v>0</v>
      </c>
      <c r="N23" s="3"/>
      <c r="O23" s="3"/>
      <c r="P23" s="36"/>
      <c r="Q23" s="3" t="str">
        <f t="shared" si="0"/>
        <v>หญิง</v>
      </c>
      <c r="R23" s="3"/>
      <c r="S23" s="140" t="s">
        <v>39</v>
      </c>
      <c r="T23" s="140"/>
      <c r="U23" s="141" t="e">
        <f>AF10</f>
        <v>#DIV/0!</v>
      </c>
      <c r="V23" s="142"/>
      <c r="W23" s="145" t="s">
        <v>105</v>
      </c>
      <c r="X23" s="146"/>
      <c r="Y23" s="147"/>
      <c r="Z23" s="143" t="e">
        <f>AF9</f>
        <v>#DIV/0!</v>
      </c>
      <c r="AA23" s="144"/>
      <c r="AB23" s="144"/>
      <c r="AC23" s="14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9" t="s">
        <v>545</v>
      </c>
      <c r="D24" s="60" t="s">
        <v>194</v>
      </c>
      <c r="E24" s="61" t="s">
        <v>546</v>
      </c>
      <c r="F24" s="62" t="s">
        <v>547</v>
      </c>
      <c r="G24" s="79"/>
      <c r="H24" s="45" t="str">
        <f t="shared" si="1"/>
        <v>-</v>
      </c>
      <c r="I24" s="37"/>
      <c r="J24" s="54" t="s">
        <v>14</v>
      </c>
      <c r="K24" s="11">
        <f>AB9</f>
        <v>0</v>
      </c>
      <c r="L24" s="55">
        <f>AB10</f>
        <v>0</v>
      </c>
      <c r="M24" s="108"/>
      <c r="N24" s="3"/>
      <c r="O24" s="3"/>
      <c r="P24" s="36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9" t="s">
        <v>548</v>
      </c>
      <c r="D25" s="60" t="s">
        <v>194</v>
      </c>
      <c r="E25" s="61" t="s">
        <v>549</v>
      </c>
      <c r="F25" s="62" t="s">
        <v>198</v>
      </c>
      <c r="G25" s="79"/>
      <c r="H25" s="45" t="str">
        <f t="shared" si="1"/>
        <v>-</v>
      </c>
      <c r="I25" s="37"/>
      <c r="J25" s="54" t="s">
        <v>15</v>
      </c>
      <c r="K25" s="11">
        <f>AC9</f>
        <v>0</v>
      </c>
      <c r="L25" s="55">
        <f>AC10</f>
        <v>0</v>
      </c>
      <c r="M25" s="109"/>
      <c r="N25" s="3"/>
      <c r="O25" s="3"/>
      <c r="P25" s="36"/>
      <c r="Q25" s="3" t="str">
        <f t="shared" si="0"/>
        <v>หญิง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9" t="s">
        <v>550</v>
      </c>
      <c r="D26" s="60" t="s">
        <v>194</v>
      </c>
      <c r="E26" s="61" t="s">
        <v>19</v>
      </c>
      <c r="F26" s="62" t="s">
        <v>551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3" t="str">
        <f t="shared" si="0"/>
        <v>หญิง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9" t="s">
        <v>552</v>
      </c>
      <c r="D27" s="60" t="s">
        <v>194</v>
      </c>
      <c r="E27" s="61" t="s">
        <v>17</v>
      </c>
      <c r="F27" s="62" t="s">
        <v>553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3" t="str">
        <f t="shared" si="0"/>
        <v>หญิง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9" t="s">
        <v>554</v>
      </c>
      <c r="D28" s="60" t="s">
        <v>194</v>
      </c>
      <c r="E28" s="61" t="s">
        <v>555</v>
      </c>
      <c r="F28" s="62" t="s">
        <v>556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(นางสาวสิตานัน  นาคะสรรค์)</v>
      </c>
      <c r="L28" s="38"/>
      <c r="M28" s="3"/>
      <c r="N28" s="3"/>
      <c r="O28" s="3"/>
      <c r="P28" s="36"/>
      <c r="Q28" s="3" t="str">
        <f t="shared" si="0"/>
        <v>หญิง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9" t="s">
        <v>557</v>
      </c>
      <c r="D29" s="60" t="s">
        <v>194</v>
      </c>
      <c r="E29" s="61" t="s">
        <v>558</v>
      </c>
      <c r="F29" s="62" t="s">
        <v>559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9" t="s">
        <v>560</v>
      </c>
      <c r="D30" s="60" t="s">
        <v>194</v>
      </c>
      <c r="E30" s="61" t="s">
        <v>561</v>
      </c>
      <c r="F30" s="62" t="s">
        <v>562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9" t="s">
        <v>563</v>
      </c>
      <c r="D31" s="60" t="s">
        <v>194</v>
      </c>
      <c r="E31" s="61" t="s">
        <v>564</v>
      </c>
      <c r="F31" s="62" t="s">
        <v>565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9" t="s">
        <v>566</v>
      </c>
      <c r="D32" s="60" t="s">
        <v>194</v>
      </c>
      <c r="E32" s="61" t="s">
        <v>567</v>
      </c>
      <c r="F32" s="62" t="s">
        <v>568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9" t="s">
        <v>569</v>
      </c>
      <c r="D33" s="60" t="s">
        <v>194</v>
      </c>
      <c r="E33" s="61" t="s">
        <v>570</v>
      </c>
      <c r="F33" s="62" t="s">
        <v>571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9" t="s">
        <v>572</v>
      </c>
      <c r="D34" s="60" t="s">
        <v>573</v>
      </c>
      <c r="E34" s="61" t="s">
        <v>574</v>
      </c>
      <c r="F34" s="62" t="s">
        <v>575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9" t="s">
        <v>576</v>
      </c>
      <c r="D35" s="60" t="s">
        <v>194</v>
      </c>
      <c r="E35" s="61" t="s">
        <v>295</v>
      </c>
      <c r="F35" s="62" t="s">
        <v>18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9" t="s">
        <v>577</v>
      </c>
      <c r="D36" s="60" t="s">
        <v>194</v>
      </c>
      <c r="E36" s="61" t="s">
        <v>578</v>
      </c>
      <c r="F36" s="62" t="s">
        <v>183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63" t="s">
        <v>579</v>
      </c>
      <c r="D37" s="60" t="s">
        <v>194</v>
      </c>
      <c r="E37" s="64" t="s">
        <v>580</v>
      </c>
      <c r="F37" s="65" t="s">
        <v>581</v>
      </c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90">
        <v>31</v>
      </c>
      <c r="C38" s="59" t="s">
        <v>582</v>
      </c>
      <c r="D38" s="60" t="s">
        <v>194</v>
      </c>
      <c r="E38" s="61" t="s">
        <v>583</v>
      </c>
      <c r="F38" s="62" t="s">
        <v>197</v>
      </c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90">
        <v>32</v>
      </c>
      <c r="C39" s="63" t="s">
        <v>584</v>
      </c>
      <c r="D39" s="60" t="s">
        <v>194</v>
      </c>
      <c r="E39" s="64" t="s">
        <v>309</v>
      </c>
      <c r="F39" s="65" t="s">
        <v>585</v>
      </c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90">
        <v>33</v>
      </c>
      <c r="C40" s="59" t="s">
        <v>586</v>
      </c>
      <c r="D40" s="60" t="s">
        <v>194</v>
      </c>
      <c r="E40" s="61" t="s">
        <v>587</v>
      </c>
      <c r="F40" s="62" t="s">
        <v>562</v>
      </c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90">
        <v>34</v>
      </c>
      <c r="C41" s="63" t="s">
        <v>588</v>
      </c>
      <c r="D41" s="60" t="s">
        <v>194</v>
      </c>
      <c r="E41" s="64" t="s">
        <v>589</v>
      </c>
      <c r="F41" s="65" t="s">
        <v>376</v>
      </c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90">
        <v>35</v>
      </c>
      <c r="C42" s="59" t="s">
        <v>590</v>
      </c>
      <c r="D42" s="60" t="s">
        <v>194</v>
      </c>
      <c r="E42" s="61" t="s">
        <v>3</v>
      </c>
      <c r="F42" s="62" t="s">
        <v>591</v>
      </c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90">
        <v>36</v>
      </c>
      <c r="C43" s="63" t="s">
        <v>592</v>
      </c>
      <c r="D43" s="60" t="s">
        <v>194</v>
      </c>
      <c r="E43" s="64" t="s">
        <v>593</v>
      </c>
      <c r="F43" s="65" t="s">
        <v>594</v>
      </c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90">
        <v>37</v>
      </c>
      <c r="C44" s="59" t="s">
        <v>595</v>
      </c>
      <c r="D44" s="60" t="s">
        <v>194</v>
      </c>
      <c r="E44" s="61" t="s">
        <v>596</v>
      </c>
      <c r="F44" s="62" t="s">
        <v>597</v>
      </c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90">
        <v>38</v>
      </c>
      <c r="C45" s="63" t="s">
        <v>598</v>
      </c>
      <c r="D45" s="60" t="s">
        <v>194</v>
      </c>
      <c r="E45" s="64" t="s">
        <v>189</v>
      </c>
      <c r="F45" s="65" t="s">
        <v>599</v>
      </c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90">
        <v>39</v>
      </c>
      <c r="C46" s="63" t="s">
        <v>600</v>
      </c>
      <c r="D46" s="60" t="s">
        <v>194</v>
      </c>
      <c r="E46" s="64" t="s">
        <v>601</v>
      </c>
      <c r="F46" s="65" t="s">
        <v>602</v>
      </c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3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90">
        <v>40</v>
      </c>
      <c r="C47" s="63" t="s">
        <v>603</v>
      </c>
      <c r="D47" s="60" t="s">
        <v>194</v>
      </c>
      <c r="E47" s="64" t="s">
        <v>604</v>
      </c>
      <c r="F47" s="65" t="s">
        <v>605</v>
      </c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3" t="str">
        <f t="shared" si="0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90">
        <v>41</v>
      </c>
      <c r="C48" s="63"/>
      <c r="D48" s="60"/>
      <c r="E48" s="64"/>
      <c r="F48" s="65"/>
      <c r="G48" s="79"/>
      <c r="H48" s="45" t="str">
        <f t="shared" ref="H48" si="4">IF(P48="มส","มส",IF(P48="ร","ร",IF(G48&lt;=0,"-",IF(G48&lt;=49,"0",IF(G48&lt;=54,"1",IF(G48&lt;=59,"1.5",IF(G48&lt;=64,"2",IF(G48&lt;=69,"2.5",IF(G48&lt;=74,"3",IF(G48&lt;=79,"3.5",IF(G48&lt;=100,"4")))))))))))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"/>
      <c r="P48" s="36"/>
      <c r="Q48" s="3" t="b">
        <f t="shared" ref="Q48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22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jyNkk7m6j5UHvgKae9O7hxdDFdZVbOyf+bJViE7QcWoYgIhU64QVA4rhlHDe/qOWV3OngR9bOSLrb9+OZnBTng==" saltValue="DKOTIpB6fg7FzWh99d08oQ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O43"/>
  <sheetViews>
    <sheetView zoomScaleNormal="100" workbookViewId="0">
      <selection activeCell="O12" sqref="O12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8" customWidth="1"/>
    <col min="13" max="13" width="6.625" style="28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05" t="s">
        <v>29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2:41" ht="20.25" customHeight="1" x14ac:dyDescent="0.35">
      <c r="B2" s="4" t="s">
        <v>80</v>
      </c>
      <c r="C2" s="4" t="str">
        <f>กรอกข้อมูล!C9</f>
        <v>ทดสอบครั้งที่ 1</v>
      </c>
      <c r="D2" s="5"/>
      <c r="E2" s="5"/>
      <c r="F2" s="5"/>
      <c r="G2" s="5" t="s">
        <v>68</v>
      </c>
      <c r="H2" s="5"/>
      <c r="I2" s="5" t="str">
        <f>กรอกข้อมูล!C10</f>
        <v xml:space="preserve"> A 23101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83</v>
      </c>
      <c r="C3" s="7"/>
      <c r="D3" s="7" t="str">
        <f>กรอกข้อมูล!C4</f>
        <v>วิทยาศาสตร์</v>
      </c>
      <c r="E3" s="7"/>
      <c r="F3" s="7"/>
      <c r="G3" s="7"/>
      <c r="H3" s="7"/>
      <c r="I3" s="7" t="s">
        <v>81</v>
      </c>
      <c r="J3" s="8">
        <f>กรอกข้อมูล!C6</f>
        <v>4</v>
      </c>
      <c r="K3" s="7" t="s">
        <v>75</v>
      </c>
      <c r="L3" s="7"/>
      <c r="M3" s="5">
        <f>กรอกข้อมูล!C7</f>
        <v>2</v>
      </c>
      <c r="N3" s="7" t="s">
        <v>76</v>
      </c>
      <c r="O3" s="6">
        <f>กรอกข้อมูล!C8</f>
        <v>2562</v>
      </c>
      <c r="R3" s="9"/>
      <c r="S3" s="9" t="s">
        <v>39</v>
      </c>
      <c r="T3" s="9"/>
      <c r="U3" s="9"/>
      <c r="V3" s="10" t="s">
        <v>44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14</v>
      </c>
      <c r="AG3" s="11" t="s">
        <v>22</v>
      </c>
      <c r="AH3" s="11" t="s">
        <v>21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55">
        <v>1</v>
      </c>
      <c r="W4" s="90" t="s">
        <v>54</v>
      </c>
      <c r="X4" s="10">
        <f>'41'!T9</f>
        <v>0</v>
      </c>
      <c r="Y4" s="10">
        <f>'41'!U9</f>
        <v>0</v>
      </c>
      <c r="Z4" s="10">
        <f>'41'!V9</f>
        <v>0</v>
      </c>
      <c r="AA4" s="10">
        <f>'41'!W9</f>
        <v>0</v>
      </c>
      <c r="AB4" s="10">
        <f>'41'!X9</f>
        <v>0</v>
      </c>
      <c r="AC4" s="10">
        <f>'41'!Y9</f>
        <v>0</v>
      </c>
      <c r="AD4" s="10">
        <f>'41'!Z9</f>
        <v>0</v>
      </c>
      <c r="AE4" s="10">
        <f>'41'!AA9</f>
        <v>0</v>
      </c>
      <c r="AF4" s="10">
        <f>'41'!AB9</f>
        <v>0</v>
      </c>
      <c r="AG4" s="10">
        <f>'41'!AC9</f>
        <v>0</v>
      </c>
      <c r="AH4" s="10">
        <f>SUM(X4:AG4)</f>
        <v>0</v>
      </c>
      <c r="AI4" s="155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52" t="s">
        <v>30</v>
      </c>
      <c r="C5" s="13" t="s">
        <v>31</v>
      </c>
      <c r="D5" s="153" t="s">
        <v>32</v>
      </c>
      <c r="E5" s="148"/>
      <c r="F5" s="148"/>
      <c r="G5" s="148"/>
      <c r="H5" s="148"/>
      <c r="I5" s="148"/>
      <c r="J5" s="148"/>
      <c r="K5" s="148"/>
      <c r="L5" s="148"/>
      <c r="M5" s="148"/>
      <c r="N5" s="148" t="s">
        <v>33</v>
      </c>
      <c r="O5" s="148" t="s">
        <v>34</v>
      </c>
      <c r="R5" s="9" t="s">
        <v>21</v>
      </c>
      <c r="S5" s="9">
        <f>SUM(D13:K13)</f>
        <v>0</v>
      </c>
      <c r="T5" s="9"/>
      <c r="U5" s="9"/>
      <c r="V5" s="156"/>
      <c r="W5" s="14" t="s">
        <v>55</v>
      </c>
      <c r="X5" s="15">
        <f>'41'!T10</f>
        <v>0</v>
      </c>
      <c r="Y5" s="15">
        <f>'41'!U10</f>
        <v>0</v>
      </c>
      <c r="Z5" s="15">
        <f>'41'!V10</f>
        <v>0</v>
      </c>
      <c r="AA5" s="15">
        <f>'41'!W10</f>
        <v>0</v>
      </c>
      <c r="AB5" s="15">
        <f>'41'!X10</f>
        <v>0</v>
      </c>
      <c r="AC5" s="15">
        <f>'41'!Y10</f>
        <v>0</v>
      </c>
      <c r="AD5" s="15">
        <f>'41'!Z10</f>
        <v>0</v>
      </c>
      <c r="AE5" s="15">
        <f>'41'!AA10</f>
        <v>0</v>
      </c>
      <c r="AF5" s="15">
        <f>'41'!AB10</f>
        <v>0</v>
      </c>
      <c r="AG5" s="15">
        <f>'41'!AC10</f>
        <v>0</v>
      </c>
      <c r="AH5" s="15">
        <f t="shared" ref="AH5:AH16" si="0">SUM(X5:AG5)</f>
        <v>0</v>
      </c>
      <c r="AI5" s="156"/>
      <c r="AJ5" s="9"/>
      <c r="AK5" s="9"/>
      <c r="AL5" s="9"/>
      <c r="AM5" s="9"/>
      <c r="AN5" s="9"/>
      <c r="AO5" s="9"/>
    </row>
    <row r="6" spans="2:41" ht="20.25" customHeight="1" x14ac:dyDescent="0.35">
      <c r="B6" s="152"/>
      <c r="C6" s="16" t="s">
        <v>35</v>
      </c>
      <c r="D6" s="91">
        <v>4</v>
      </c>
      <c r="E6" s="92">
        <v>3.5</v>
      </c>
      <c r="F6" s="92">
        <v>3</v>
      </c>
      <c r="G6" s="92">
        <v>2.5</v>
      </c>
      <c r="H6" s="92">
        <v>2</v>
      </c>
      <c r="I6" s="92">
        <v>1.5</v>
      </c>
      <c r="J6" s="92">
        <v>1</v>
      </c>
      <c r="K6" s="92">
        <v>0</v>
      </c>
      <c r="L6" s="92" t="s">
        <v>14</v>
      </c>
      <c r="M6" s="92" t="s">
        <v>36</v>
      </c>
      <c r="N6" s="148"/>
      <c r="O6" s="148"/>
      <c r="R6" s="9"/>
      <c r="S6" s="9" t="e">
        <f>S5/S4</f>
        <v>#DIV/0!</v>
      </c>
      <c r="T6" s="9"/>
      <c r="U6" s="9"/>
      <c r="V6" s="155">
        <v>2</v>
      </c>
      <c r="W6" s="90" t="s">
        <v>54</v>
      </c>
      <c r="X6" s="10">
        <f>'42'!T9</f>
        <v>0</v>
      </c>
      <c r="Y6" s="10">
        <f>'42'!U9</f>
        <v>0</v>
      </c>
      <c r="Z6" s="10">
        <f>'42'!V9</f>
        <v>0</v>
      </c>
      <c r="AA6" s="10">
        <f>'42'!W9</f>
        <v>0</v>
      </c>
      <c r="AB6" s="10">
        <f>'42'!X9</f>
        <v>0</v>
      </c>
      <c r="AC6" s="10">
        <f>'42'!Y9</f>
        <v>0</v>
      </c>
      <c r="AD6" s="10">
        <f>'42'!Z9</f>
        <v>0</v>
      </c>
      <c r="AE6" s="10">
        <f>'42'!AA9</f>
        <v>0</v>
      </c>
      <c r="AF6" s="10">
        <f>'42'!AB9</f>
        <v>0</v>
      </c>
      <c r="AG6" s="10">
        <f>'42'!AC9</f>
        <v>0</v>
      </c>
      <c r="AH6" s="10">
        <f t="shared" si="0"/>
        <v>0</v>
      </c>
      <c r="AI6" s="155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6" t="str">
        <f>กรอกข้อมูล!E6</f>
        <v>4/1</v>
      </c>
      <c r="C7" s="17">
        <f>'41'!S11</f>
        <v>0</v>
      </c>
      <c r="D7" s="90">
        <f>'41'!T11</f>
        <v>0</v>
      </c>
      <c r="E7" s="90">
        <f>'41'!U11</f>
        <v>0</v>
      </c>
      <c r="F7" s="90">
        <f>'41'!V11</f>
        <v>0</v>
      </c>
      <c r="G7" s="90">
        <f>'41'!W11</f>
        <v>0</v>
      </c>
      <c r="H7" s="90">
        <f>'41'!X11</f>
        <v>0</v>
      </c>
      <c r="I7" s="90">
        <f>'41'!Y11</f>
        <v>0</v>
      </c>
      <c r="J7" s="90">
        <f>'41'!Z11</f>
        <v>0</v>
      </c>
      <c r="K7" s="90">
        <f>'41'!AA11</f>
        <v>0</v>
      </c>
      <c r="L7" s="90">
        <f>'41'!AB11</f>
        <v>0</v>
      </c>
      <c r="M7" s="90">
        <f>'41'!AC11</f>
        <v>0</v>
      </c>
      <c r="N7" s="90">
        <f>MAX('41'!G8:G47)</f>
        <v>0</v>
      </c>
      <c r="O7" s="90">
        <f>MIN('41'!G8:G47)</f>
        <v>0</v>
      </c>
      <c r="R7" s="9"/>
      <c r="S7" s="9"/>
      <c r="T7" s="9"/>
      <c r="U7" s="9"/>
      <c r="V7" s="156"/>
      <c r="W7" s="14" t="s">
        <v>55</v>
      </c>
      <c r="X7" s="15">
        <f>'42'!T10</f>
        <v>0</v>
      </c>
      <c r="Y7" s="15">
        <f>'42'!U10</f>
        <v>0</v>
      </c>
      <c r="Z7" s="15">
        <f>'42'!V10</f>
        <v>0</v>
      </c>
      <c r="AA7" s="15">
        <f>'42'!W10</f>
        <v>0</v>
      </c>
      <c r="AB7" s="15">
        <f>'42'!X10</f>
        <v>0</v>
      </c>
      <c r="AC7" s="15">
        <f>'42'!Y10</f>
        <v>0</v>
      </c>
      <c r="AD7" s="15">
        <f>'42'!Z10</f>
        <v>0</v>
      </c>
      <c r="AE7" s="15">
        <f>'42'!AA10</f>
        <v>0</v>
      </c>
      <c r="AF7" s="15">
        <f>'42'!AB10</f>
        <v>0</v>
      </c>
      <c r="AG7" s="15">
        <f>'42'!AC10</f>
        <v>0</v>
      </c>
      <c r="AH7" s="15">
        <f t="shared" si="0"/>
        <v>0</v>
      </c>
      <c r="AI7" s="156"/>
      <c r="AJ7" s="9"/>
      <c r="AK7" s="9"/>
      <c r="AL7" s="9"/>
      <c r="AM7" s="9"/>
      <c r="AN7" s="9"/>
      <c r="AO7" s="9"/>
    </row>
    <row r="8" spans="2:41" ht="17.25" customHeight="1" x14ac:dyDescent="0.35">
      <c r="B8" s="96" t="str">
        <f>กรอกข้อมูล!F6</f>
        <v>4/2</v>
      </c>
      <c r="C8" s="90">
        <f>'42'!S11</f>
        <v>0</v>
      </c>
      <c r="D8" s="90">
        <f>'42'!T11</f>
        <v>0</v>
      </c>
      <c r="E8" s="90">
        <f>'42'!U11</f>
        <v>0</v>
      </c>
      <c r="F8" s="90">
        <f>'42'!V11</f>
        <v>0</v>
      </c>
      <c r="G8" s="90">
        <f>'42'!W11</f>
        <v>0</v>
      </c>
      <c r="H8" s="90">
        <f>'42'!X11</f>
        <v>0</v>
      </c>
      <c r="I8" s="90">
        <f>'42'!Y11</f>
        <v>0</v>
      </c>
      <c r="J8" s="90">
        <f>'42'!Z11</f>
        <v>0</v>
      </c>
      <c r="K8" s="90">
        <f>'42'!AA11</f>
        <v>0</v>
      </c>
      <c r="L8" s="90">
        <f>'42'!AB11</f>
        <v>0</v>
      </c>
      <c r="M8" s="90">
        <f>'42'!AC11</f>
        <v>0</v>
      </c>
      <c r="N8" s="90">
        <f>MAX('42'!G8:G47)</f>
        <v>0</v>
      </c>
      <c r="O8" s="90">
        <f>MIN('42'!G8:G47)</f>
        <v>0</v>
      </c>
      <c r="R8" s="9"/>
      <c r="S8" s="9" t="s">
        <v>64</v>
      </c>
      <c r="T8" s="9"/>
      <c r="U8" s="18">
        <f>AH4+AH6+AH8+AH10+AH12</f>
        <v>0</v>
      </c>
      <c r="V8" s="155">
        <v>3</v>
      </c>
      <c r="W8" s="90" t="s">
        <v>54</v>
      </c>
      <c r="X8" s="10">
        <f>'43'!S9</f>
        <v>0</v>
      </c>
      <c r="Y8" s="10">
        <f>'43'!T9</f>
        <v>0</v>
      </c>
      <c r="Z8" s="10">
        <f>'43'!U9</f>
        <v>0</v>
      </c>
      <c r="AA8" s="10">
        <f>'43'!V9</f>
        <v>0</v>
      </c>
      <c r="AB8" s="10">
        <f>'43'!W9</f>
        <v>0</v>
      </c>
      <c r="AC8" s="10">
        <f>'43'!X9</f>
        <v>0</v>
      </c>
      <c r="AD8" s="10">
        <f>'43'!Y9</f>
        <v>0</v>
      </c>
      <c r="AE8" s="10">
        <f>'43'!Z9</f>
        <v>0</v>
      </c>
      <c r="AF8" s="10">
        <f>'43'!AA9</f>
        <v>0</v>
      </c>
      <c r="AG8" s="10">
        <f>'43'!AB9</f>
        <v>0</v>
      </c>
      <c r="AH8" s="10">
        <f t="shared" si="0"/>
        <v>0</v>
      </c>
      <c r="AI8" s="155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6" t="str">
        <f>กรอกข้อมูล!G6</f>
        <v>4/3</v>
      </c>
      <c r="C9" s="90">
        <f>'43'!R11</f>
        <v>0</v>
      </c>
      <c r="D9" s="90">
        <f>'43'!S11</f>
        <v>0</v>
      </c>
      <c r="E9" s="90">
        <f>'43'!T11</f>
        <v>0</v>
      </c>
      <c r="F9" s="90">
        <f>'43'!U11</f>
        <v>0</v>
      </c>
      <c r="G9" s="90">
        <f>'43'!V11</f>
        <v>0</v>
      </c>
      <c r="H9" s="90">
        <f>'43'!W11</f>
        <v>0</v>
      </c>
      <c r="I9" s="90">
        <f>'43'!X11</f>
        <v>0</v>
      </c>
      <c r="J9" s="90">
        <f>'43'!Y11</f>
        <v>0</v>
      </c>
      <c r="K9" s="90">
        <f>'43'!Z11</f>
        <v>0</v>
      </c>
      <c r="L9" s="90">
        <f>'43'!AA11</f>
        <v>0</v>
      </c>
      <c r="M9" s="90">
        <f>'43'!AB11</f>
        <v>0</v>
      </c>
      <c r="N9" s="90">
        <f>MAX('43'!G8:G47)</f>
        <v>0</v>
      </c>
      <c r="O9" s="90">
        <f>MIN('43'!G8:G47)</f>
        <v>0</v>
      </c>
      <c r="R9" s="9"/>
      <c r="S9" s="69" t="s">
        <v>65</v>
      </c>
      <c r="T9" s="69"/>
      <c r="U9" s="70">
        <f>AH5+AH7+AH9+AH11+AH13</f>
        <v>0</v>
      </c>
      <c r="V9" s="156"/>
      <c r="W9" s="14" t="s">
        <v>55</v>
      </c>
      <c r="X9" s="15">
        <f>'43'!S10</f>
        <v>0</v>
      </c>
      <c r="Y9" s="15">
        <f>'43'!T10</f>
        <v>0</v>
      </c>
      <c r="Z9" s="15">
        <f>'43'!U10</f>
        <v>0</v>
      </c>
      <c r="AA9" s="15">
        <f>'43'!V10</f>
        <v>0</v>
      </c>
      <c r="AB9" s="15">
        <f>'43'!W10</f>
        <v>0</v>
      </c>
      <c r="AC9" s="15">
        <f>'43'!X10</f>
        <v>0</v>
      </c>
      <c r="AD9" s="15">
        <f>'43'!Y10</f>
        <v>0</v>
      </c>
      <c r="AE9" s="15">
        <f>'43'!Z10</f>
        <v>0</v>
      </c>
      <c r="AF9" s="15">
        <f>'43'!AA10</f>
        <v>0</v>
      </c>
      <c r="AG9" s="15">
        <f>'43'!AB10</f>
        <v>0</v>
      </c>
      <c r="AH9" s="15">
        <f t="shared" si="0"/>
        <v>0</v>
      </c>
      <c r="AI9" s="156"/>
      <c r="AJ9" s="9"/>
      <c r="AK9" s="9"/>
      <c r="AL9" s="9"/>
      <c r="AM9" s="9"/>
      <c r="AN9" s="9"/>
      <c r="AO9" s="9"/>
    </row>
    <row r="10" spans="2:41" ht="17.25" customHeight="1" x14ac:dyDescent="0.35">
      <c r="B10" s="96" t="str">
        <f>กรอกข้อมูล!H6</f>
        <v>4/4</v>
      </c>
      <c r="C10" s="90">
        <f>'44'!S11</f>
        <v>0</v>
      </c>
      <c r="D10" s="90">
        <f>'44'!T11</f>
        <v>0</v>
      </c>
      <c r="E10" s="90">
        <f>'44'!U11</f>
        <v>0</v>
      </c>
      <c r="F10" s="90">
        <f>'44'!V11</f>
        <v>0</v>
      </c>
      <c r="G10" s="90">
        <f>'44'!W11</f>
        <v>0</v>
      </c>
      <c r="H10" s="90">
        <f>'44'!X11</f>
        <v>0</v>
      </c>
      <c r="I10" s="90">
        <f>'44'!Y11</f>
        <v>0</v>
      </c>
      <c r="J10" s="90">
        <f>'44'!Z11</f>
        <v>0</v>
      </c>
      <c r="K10" s="90">
        <f>'44'!AA11</f>
        <v>0</v>
      </c>
      <c r="L10" s="90">
        <f>'44'!AB11</f>
        <v>0</v>
      </c>
      <c r="M10" s="90">
        <f>'44'!AC11</f>
        <v>0</v>
      </c>
      <c r="N10" s="90">
        <f>MAX('44'!G8:G47)</f>
        <v>0</v>
      </c>
      <c r="O10" s="90">
        <f>MIN('44'!G8:G47)</f>
        <v>0</v>
      </c>
      <c r="R10" s="10" t="s">
        <v>44</v>
      </c>
      <c r="S10" s="10" t="s">
        <v>8</v>
      </c>
      <c r="T10" s="9"/>
      <c r="U10" s="9"/>
      <c r="V10" s="155">
        <v>4</v>
      </c>
      <c r="W10" s="90" t="s">
        <v>54</v>
      </c>
      <c r="X10" s="10">
        <f>'44'!T9</f>
        <v>0</v>
      </c>
      <c r="Y10" s="10">
        <f>'44'!U9</f>
        <v>0</v>
      </c>
      <c r="Z10" s="10">
        <f>'44'!V9</f>
        <v>0</v>
      </c>
      <c r="AA10" s="10">
        <f>'44'!W9</f>
        <v>0</v>
      </c>
      <c r="AB10" s="10">
        <f>'44'!X9</f>
        <v>0</v>
      </c>
      <c r="AC10" s="10">
        <f>'44'!Y9</f>
        <v>0</v>
      </c>
      <c r="AD10" s="10">
        <f>'44'!Z9</f>
        <v>0</v>
      </c>
      <c r="AE10" s="10">
        <f>'44'!AA9</f>
        <v>0</v>
      </c>
      <c r="AF10" s="10">
        <f>'44'!AB9</f>
        <v>0</v>
      </c>
      <c r="AG10" s="10">
        <f>'44'!AC9</f>
        <v>0</v>
      </c>
      <c r="AH10" s="10">
        <f t="shared" si="0"/>
        <v>0</v>
      </c>
      <c r="AI10" s="155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6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30" t="s">
        <v>85</v>
      </c>
      <c r="R11" s="10">
        <v>1</v>
      </c>
      <c r="S11" s="43">
        <f>'41'!AF8</f>
        <v>0</v>
      </c>
      <c r="T11" s="9"/>
      <c r="U11" s="9"/>
      <c r="V11" s="156"/>
      <c r="W11" s="14" t="s">
        <v>55</v>
      </c>
      <c r="X11" s="15">
        <f>'44'!T10</f>
        <v>0</v>
      </c>
      <c r="Y11" s="15">
        <f>'44'!U10</f>
        <v>0</v>
      </c>
      <c r="Z11" s="15">
        <f>'44'!V10</f>
        <v>0</v>
      </c>
      <c r="AA11" s="15">
        <f>'44'!W10</f>
        <v>0</v>
      </c>
      <c r="AB11" s="15">
        <f>'44'!X10</f>
        <v>0</v>
      </c>
      <c r="AC11" s="15">
        <f>'44'!Y10</f>
        <v>0</v>
      </c>
      <c r="AD11" s="15">
        <f>'44'!Z10</f>
        <v>0</v>
      </c>
      <c r="AE11" s="15">
        <f>'44'!AA10</f>
        <v>0</v>
      </c>
      <c r="AF11" s="15">
        <f>'44'!AB10</f>
        <v>0</v>
      </c>
      <c r="AG11" s="15">
        <f>'44'!AC10</f>
        <v>0</v>
      </c>
      <c r="AH11" s="15">
        <f t="shared" si="0"/>
        <v>0</v>
      </c>
      <c r="AI11" s="156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37</v>
      </c>
      <c r="C12" s="92">
        <f>SUM(C7:C11)</f>
        <v>0</v>
      </c>
      <c r="D12" s="90">
        <f>SUM(D7:D11)</f>
        <v>0</v>
      </c>
      <c r="E12" s="90">
        <f t="shared" ref="E12:M12" si="1">SUM(E7:E11)</f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90">
        <f t="shared" si="1"/>
        <v>0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90">
        <f t="shared" si="1"/>
        <v>0</v>
      </c>
      <c r="N12" s="9"/>
      <c r="O12" s="9"/>
      <c r="P12" s="30"/>
      <c r="R12" s="10">
        <v>2</v>
      </c>
      <c r="S12" s="43">
        <f>'42'!AF8</f>
        <v>0</v>
      </c>
      <c r="T12" s="9"/>
      <c r="U12" s="9"/>
      <c r="V12" s="155"/>
      <c r="W12" s="9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38</v>
      </c>
      <c r="C13" s="21"/>
      <c r="D13" s="90">
        <f>D6*D12</f>
        <v>0</v>
      </c>
      <c r="E13" s="90">
        <f>E6*E12</f>
        <v>0</v>
      </c>
      <c r="F13" s="90">
        <f t="shared" ref="F13:K13" si="2">F6*F12</f>
        <v>0</v>
      </c>
      <c r="G13" s="90">
        <f t="shared" si="2"/>
        <v>0</v>
      </c>
      <c r="H13" s="90">
        <f t="shared" si="2"/>
        <v>0</v>
      </c>
      <c r="I13" s="90">
        <f t="shared" si="2"/>
        <v>0</v>
      </c>
      <c r="J13" s="90">
        <f t="shared" si="2"/>
        <v>0</v>
      </c>
      <c r="K13" s="90">
        <f t="shared" si="2"/>
        <v>0</v>
      </c>
      <c r="L13" s="90">
        <v>0</v>
      </c>
      <c r="M13" s="90">
        <v>0</v>
      </c>
      <c r="N13" s="9"/>
      <c r="O13" s="9"/>
      <c r="R13" s="10">
        <v>3</v>
      </c>
      <c r="S13" s="43">
        <f>'43'!AE8</f>
        <v>0</v>
      </c>
      <c r="T13" s="9"/>
      <c r="U13" s="9"/>
      <c r="V13" s="156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48" t="s">
        <v>39</v>
      </c>
      <c r="C14" s="148"/>
      <c r="D14" s="154" t="e">
        <f>S6</f>
        <v>#DIV/0!</v>
      </c>
      <c r="E14" s="154"/>
      <c r="F14" s="154"/>
      <c r="G14" s="154"/>
      <c r="H14" s="154"/>
      <c r="I14" s="154"/>
      <c r="J14" s="154"/>
      <c r="K14" s="154"/>
      <c r="L14" s="154"/>
      <c r="M14" s="154"/>
      <c r="N14" s="9"/>
      <c r="O14" s="9"/>
      <c r="R14" s="10">
        <v>4</v>
      </c>
      <c r="S14" s="43">
        <f>'44'!AF8</f>
        <v>0</v>
      </c>
      <c r="T14" s="9"/>
      <c r="U14" s="9"/>
      <c r="V14" s="157" t="s">
        <v>21</v>
      </c>
      <c r="W14" s="158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3"/>
      <c r="T15" s="9"/>
      <c r="U15" s="9"/>
      <c r="V15" s="23" t="s">
        <v>66</v>
      </c>
      <c r="W15" s="24" t="s">
        <v>54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40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21</v>
      </c>
      <c r="S16" s="43">
        <f>SUM(S11:S15)</f>
        <v>0</v>
      </c>
      <c r="T16" s="9"/>
      <c r="U16" s="9"/>
      <c r="V16" s="99" t="s">
        <v>66</v>
      </c>
      <c r="W16" s="100" t="s">
        <v>55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05" t="s">
        <v>41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0.25" customHeight="1" x14ac:dyDescent="0.35">
      <c r="B20" s="9"/>
      <c r="C20" s="148" t="s">
        <v>42</v>
      </c>
      <c r="D20" s="159" t="s">
        <v>8</v>
      </c>
      <c r="E20" s="160"/>
      <c r="F20" s="148" t="s">
        <v>31</v>
      </c>
      <c r="G20" s="148"/>
      <c r="H20" s="148"/>
      <c r="I20" s="148" t="s">
        <v>43</v>
      </c>
      <c r="J20" s="148"/>
      <c r="K20" s="148"/>
      <c r="L20" s="148"/>
      <c r="M20" s="148"/>
      <c r="N20" s="148"/>
      <c r="O20" s="148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48"/>
      <c r="D21" s="161"/>
      <c r="E21" s="162"/>
      <c r="F21" s="92" t="s">
        <v>10</v>
      </c>
      <c r="G21" s="92" t="s">
        <v>11</v>
      </c>
      <c r="H21" s="92" t="s">
        <v>21</v>
      </c>
      <c r="I21" s="148"/>
      <c r="J21" s="148"/>
      <c r="K21" s="148"/>
      <c r="L21" s="148"/>
      <c r="M21" s="148"/>
      <c r="N21" s="148"/>
      <c r="O21" s="148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7">
        <v>4</v>
      </c>
      <c r="D22" s="149" t="s">
        <v>45</v>
      </c>
      <c r="E22" s="150"/>
      <c r="F22" s="90">
        <f>X15</f>
        <v>0</v>
      </c>
      <c r="G22" s="90">
        <f>X16</f>
        <v>0</v>
      </c>
      <c r="H22" s="90">
        <f>SUM(F22:G22)</f>
        <v>0</v>
      </c>
      <c r="I22" s="151"/>
      <c r="J22" s="151"/>
      <c r="K22" s="151"/>
      <c r="L22" s="151"/>
      <c r="M22" s="151"/>
      <c r="N22" s="151"/>
      <c r="O22" s="151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7">
        <v>3.5</v>
      </c>
      <c r="D23" s="149" t="s">
        <v>46</v>
      </c>
      <c r="E23" s="150"/>
      <c r="F23" s="90">
        <f>Y15</f>
        <v>0</v>
      </c>
      <c r="G23" s="90">
        <f>Y16</f>
        <v>0</v>
      </c>
      <c r="H23" s="90">
        <f t="shared" ref="H23:H31" si="7">SUM(F23:G23)</f>
        <v>0</v>
      </c>
      <c r="I23" s="151"/>
      <c r="J23" s="151"/>
      <c r="K23" s="151"/>
      <c r="L23" s="151"/>
      <c r="M23" s="151"/>
      <c r="N23" s="151"/>
      <c r="O23" s="151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7">
        <v>3</v>
      </c>
      <c r="D24" s="149" t="s">
        <v>47</v>
      </c>
      <c r="E24" s="150"/>
      <c r="F24" s="90">
        <f>Z15</f>
        <v>0</v>
      </c>
      <c r="G24" s="90">
        <f>Z16</f>
        <v>0</v>
      </c>
      <c r="H24" s="90">
        <f t="shared" si="7"/>
        <v>0</v>
      </c>
      <c r="I24" s="151"/>
      <c r="J24" s="151"/>
      <c r="K24" s="151"/>
      <c r="L24" s="151"/>
      <c r="M24" s="151"/>
      <c r="N24" s="151"/>
      <c r="O24" s="151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7">
        <v>2.5</v>
      </c>
      <c r="D25" s="149" t="s">
        <v>48</v>
      </c>
      <c r="E25" s="150"/>
      <c r="F25" s="90">
        <f>AA15</f>
        <v>0</v>
      </c>
      <c r="G25" s="90">
        <f>AA16</f>
        <v>0</v>
      </c>
      <c r="H25" s="90">
        <f t="shared" si="7"/>
        <v>0</v>
      </c>
      <c r="I25" s="151"/>
      <c r="J25" s="151"/>
      <c r="K25" s="151"/>
      <c r="L25" s="151"/>
      <c r="M25" s="151"/>
      <c r="N25" s="151"/>
      <c r="O25" s="151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7">
        <v>2</v>
      </c>
      <c r="D26" s="149" t="s">
        <v>49</v>
      </c>
      <c r="E26" s="150"/>
      <c r="F26" s="90">
        <f>AB15</f>
        <v>0</v>
      </c>
      <c r="G26" s="90">
        <f>AB16</f>
        <v>0</v>
      </c>
      <c r="H26" s="90">
        <f t="shared" si="7"/>
        <v>0</v>
      </c>
      <c r="I26" s="151"/>
      <c r="J26" s="151"/>
      <c r="K26" s="151"/>
      <c r="L26" s="151"/>
      <c r="M26" s="151"/>
      <c r="N26" s="151"/>
      <c r="O26" s="15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7">
        <v>1.5</v>
      </c>
      <c r="D27" s="149" t="s">
        <v>50</v>
      </c>
      <c r="E27" s="150"/>
      <c r="F27" s="90">
        <f>AC15</f>
        <v>0</v>
      </c>
      <c r="G27" s="90">
        <f>AC16</f>
        <v>0</v>
      </c>
      <c r="H27" s="90">
        <f t="shared" si="7"/>
        <v>0</v>
      </c>
      <c r="I27" s="151"/>
      <c r="J27" s="151"/>
      <c r="K27" s="151"/>
      <c r="L27" s="151"/>
      <c r="M27" s="151"/>
      <c r="N27" s="151"/>
      <c r="O27" s="151"/>
      <c r="P27" s="9"/>
      <c r="Q27" s="9"/>
      <c r="R27" s="27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7">
        <v>1</v>
      </c>
      <c r="D28" s="149" t="s">
        <v>51</v>
      </c>
      <c r="E28" s="150"/>
      <c r="F28" s="90">
        <f>AD15</f>
        <v>0</v>
      </c>
      <c r="G28" s="90">
        <f>AD16</f>
        <v>0</v>
      </c>
      <c r="H28" s="90">
        <f t="shared" si="7"/>
        <v>0</v>
      </c>
      <c r="I28" s="151"/>
      <c r="J28" s="151"/>
      <c r="K28" s="151"/>
      <c r="L28" s="151"/>
      <c r="M28" s="151"/>
      <c r="N28" s="151"/>
      <c r="O28" s="151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7">
        <v>0</v>
      </c>
      <c r="D29" s="149" t="s">
        <v>52</v>
      </c>
      <c r="E29" s="150"/>
      <c r="F29" s="90">
        <f>AE15</f>
        <v>0</v>
      </c>
      <c r="G29" s="90">
        <f>AE16</f>
        <v>0</v>
      </c>
      <c r="H29" s="90">
        <f t="shared" si="7"/>
        <v>0</v>
      </c>
      <c r="I29" s="151"/>
      <c r="J29" s="151"/>
      <c r="K29" s="151"/>
      <c r="L29" s="151"/>
      <c r="M29" s="151"/>
      <c r="N29" s="151"/>
      <c r="O29" s="151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7" t="s">
        <v>53</v>
      </c>
      <c r="D30" s="152"/>
      <c r="E30" s="153"/>
      <c r="F30" s="90">
        <f>AF15</f>
        <v>0</v>
      </c>
      <c r="G30" s="90">
        <f>AF16</f>
        <v>0</v>
      </c>
      <c r="H30" s="90">
        <f t="shared" si="7"/>
        <v>0</v>
      </c>
      <c r="I30" s="151"/>
      <c r="J30" s="151"/>
      <c r="K30" s="151"/>
      <c r="L30" s="151"/>
      <c r="M30" s="151"/>
      <c r="N30" s="151"/>
      <c r="O30" s="151"/>
      <c r="P30" s="9"/>
      <c r="Q30" s="9"/>
    </row>
    <row r="31" spans="2:41" ht="17.25" customHeight="1" x14ac:dyDescent="0.35">
      <c r="B31" s="9"/>
      <c r="C31" s="87" t="s">
        <v>36</v>
      </c>
      <c r="D31" s="152"/>
      <c r="E31" s="153"/>
      <c r="F31" s="90">
        <f>AG15</f>
        <v>0</v>
      </c>
      <c r="G31" s="90">
        <f>AG16</f>
        <v>0</v>
      </c>
      <c r="H31" s="90">
        <f t="shared" si="7"/>
        <v>0</v>
      </c>
      <c r="I31" s="151"/>
      <c r="J31" s="151"/>
      <c r="K31" s="151"/>
      <c r="L31" s="151"/>
      <c r="M31" s="151"/>
      <c r="N31" s="151"/>
      <c r="O31" s="151"/>
      <c r="P31" s="9"/>
      <c r="Q31" s="9"/>
    </row>
    <row r="32" spans="2:41" ht="15" customHeight="1" x14ac:dyDescent="0.2"/>
    <row r="33" spans="3:16" ht="20.25" customHeight="1" x14ac:dyDescent="0.35">
      <c r="C33" s="4" t="s">
        <v>84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8"/>
      <c r="O33" s="98"/>
      <c r="P33" s="29"/>
    </row>
    <row r="34" spans="3:16" ht="12.75" customHeight="1" x14ac:dyDescent="0.35">
      <c r="C34" s="4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98"/>
      <c r="P34" s="29"/>
    </row>
    <row r="35" spans="3:16" ht="20.25" customHeight="1" x14ac:dyDescent="0.35">
      <c r="C35" s="4" t="s">
        <v>56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8"/>
      <c r="O35" s="98"/>
      <c r="P35" s="29"/>
    </row>
    <row r="36" spans="3:16" ht="20.25" customHeight="1" x14ac:dyDescent="0.35">
      <c r="C36" s="4" t="s">
        <v>57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8"/>
      <c r="O36" s="98"/>
      <c r="P36" s="29"/>
    </row>
    <row r="37" spans="3:16" ht="20.25" customHeight="1" x14ac:dyDescent="0.35">
      <c r="C37" s="4" t="s">
        <v>58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  <c r="O37" s="98"/>
      <c r="P37" s="29"/>
    </row>
    <row r="38" spans="3:16" ht="20.25" customHeight="1" x14ac:dyDescent="0.35">
      <c r="C38" s="4" t="s">
        <v>59</v>
      </c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8"/>
      <c r="P38" s="29"/>
    </row>
    <row r="39" spans="3:16" ht="15" customHeight="1" x14ac:dyDescent="0.35">
      <c r="C39" s="4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98"/>
      <c r="P39" s="29"/>
    </row>
    <row r="40" spans="3:16" ht="20.25" customHeight="1" x14ac:dyDescent="0.35">
      <c r="C40" s="4" t="s">
        <v>60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8"/>
      <c r="O40" s="98"/>
      <c r="P40" s="29"/>
    </row>
    <row r="41" spans="3:16" ht="20.25" customHeight="1" x14ac:dyDescent="0.35">
      <c r="C41" s="4" t="s">
        <v>61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98"/>
      <c r="P41" s="29"/>
    </row>
    <row r="42" spans="3:16" ht="20.25" customHeight="1" x14ac:dyDescent="0.35">
      <c r="C42" s="4" t="s">
        <v>62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8"/>
      <c r="O42" s="98"/>
      <c r="P42" s="29"/>
    </row>
    <row r="43" spans="3:16" ht="20.25" customHeight="1" x14ac:dyDescent="0.35">
      <c r="C43" s="4" t="s">
        <v>63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8"/>
      <c r="O43" s="98"/>
      <c r="P43" s="29"/>
    </row>
  </sheetData>
  <sheetProtection algorithmName="SHA-512" hashValue="upVhweA9sfVO+XDSrYRphw6g/PlhpY1fFd1tczftT0HhtgzXg7ByZp049MSxjaKEWv7F89OnElZhrhKNoTibrw==" saltValue="jqRqtOXsVo5Jj1YIVAUGmA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24</vt:i4>
      </vt:variant>
    </vt:vector>
  </HeadingPairs>
  <TitlesOfParts>
    <vt:vector size="30" baseType="lpstr">
      <vt:lpstr>กรอกข้อมูล</vt:lpstr>
      <vt:lpstr>41</vt:lpstr>
      <vt:lpstr>42</vt:lpstr>
      <vt:lpstr>43</vt:lpstr>
      <vt:lpstr>44</vt:lpstr>
      <vt:lpstr>สรุปผล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'41'!Print_Area</vt:lpstr>
      <vt:lpstr>'42'!Print_Area</vt:lpstr>
      <vt:lpstr>'43'!Print_Area</vt:lpstr>
      <vt:lpstr>'44'!Print_Area</vt:lpstr>
      <vt:lpstr>สรุปผล!Print_Area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กรอกข้อมูล!วิทยาศาสตร์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2020-01-08T04:28:35Z</cp:lastPrinted>
  <dcterms:created xsi:type="dcterms:W3CDTF">2014-05-12T12:37:27Z</dcterms:created>
  <dcterms:modified xsi:type="dcterms:W3CDTF">2020-01-08T04:37:18Z</dcterms:modified>
</cp:coreProperties>
</file>