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 activeTab="2"/>
  </bookViews>
  <sheets>
    <sheet name="ชื่อ" sheetId="4" r:id="rId1"/>
    <sheet name="กรอกข้อมูล" sheetId="2" r:id="rId2"/>
    <sheet name="สรุปผล" sheetId="3" r:id="rId3"/>
  </sheets>
  <definedNames>
    <definedName name="_xlnm.Print_Area" localSheetId="1">กรอกข้อมูล!$A$1:$U$47</definedName>
    <definedName name="_xlnm.Print_Area" localSheetId="2">สรุปผล!$A$1:$L$44</definedName>
    <definedName name="_xlnm.Print_Titles" localSheetId="1">กรอกข้อมูล!$11:$13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2"/>
  <c r="H45"/>
  <c r="I45"/>
  <c r="J45"/>
  <c r="K45"/>
  <c r="L45"/>
  <c r="M45"/>
  <c r="N45"/>
  <c r="O45"/>
  <c r="P45"/>
  <c r="Q45"/>
  <c r="R45"/>
  <c r="S45"/>
  <c r="T45"/>
  <c r="F45"/>
  <c r="A34" i="3" l="1"/>
  <c r="A6" l="1"/>
  <c r="A2" i="2" l="1"/>
  <c r="G43" i="3"/>
  <c r="A7"/>
  <c r="U15" i="2" l="1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I32" i="3" l="1"/>
  <c r="I31"/>
  <c r="I30"/>
  <c r="G32"/>
  <c r="G31"/>
  <c r="G30"/>
  <c r="E30"/>
  <c r="E32"/>
  <c r="E31"/>
  <c r="I28"/>
  <c r="I27"/>
  <c r="I26"/>
  <c r="G28"/>
  <c r="G27"/>
  <c r="G26"/>
  <c r="E26"/>
  <c r="E27"/>
  <c r="I24"/>
  <c r="I23"/>
  <c r="I22"/>
  <c r="G24"/>
  <c r="G23"/>
  <c r="G22"/>
  <c r="E24"/>
  <c r="E23"/>
  <c r="E22"/>
  <c r="E18"/>
  <c r="E19"/>
  <c r="E20"/>
  <c r="I20"/>
  <c r="G19"/>
  <c r="G20"/>
  <c r="G18"/>
  <c r="E16"/>
  <c r="E14"/>
  <c r="I16"/>
  <c r="G16"/>
  <c r="J32" l="1"/>
  <c r="J31"/>
  <c r="J30"/>
  <c r="J16"/>
  <c r="H16"/>
  <c r="F32"/>
  <c r="F31"/>
  <c r="G29"/>
  <c r="H31"/>
  <c r="E29"/>
  <c r="H30"/>
  <c r="I29"/>
  <c r="F30"/>
  <c r="H32"/>
  <c r="F27"/>
  <c r="I25"/>
  <c r="H27"/>
  <c r="F26"/>
  <c r="G25"/>
  <c r="H26"/>
  <c r="I21"/>
  <c r="F24"/>
  <c r="F23"/>
  <c r="H24"/>
  <c r="J24"/>
  <c r="H23"/>
  <c r="J23"/>
  <c r="H22"/>
  <c r="J22"/>
  <c r="F22"/>
  <c r="E21"/>
  <c r="G21"/>
  <c r="F16"/>
  <c r="F29" l="1"/>
  <c r="J29"/>
  <c r="H29"/>
  <c r="H21"/>
  <c r="F21"/>
  <c r="J21"/>
  <c r="I15" l="1"/>
  <c r="I14"/>
  <c r="I13" l="1"/>
  <c r="G15"/>
  <c r="G14"/>
  <c r="E15"/>
  <c r="F15" l="1"/>
  <c r="E13"/>
  <c r="H14"/>
  <c r="F14"/>
  <c r="J15"/>
  <c r="H15"/>
  <c r="J14"/>
  <c r="G13"/>
  <c r="I18"/>
  <c r="K20"/>
  <c r="L20" s="1"/>
  <c r="K23"/>
  <c r="L23" s="1"/>
  <c r="K24"/>
  <c r="L24" s="1"/>
  <c r="K26"/>
  <c r="L26" s="1"/>
  <c r="K27"/>
  <c r="L27" s="1"/>
  <c r="K30"/>
  <c r="L30" s="1"/>
  <c r="K31"/>
  <c r="L31" s="1"/>
  <c r="K32"/>
  <c r="L32" s="1"/>
  <c r="E45" i="2"/>
  <c r="H13" i="3" l="1"/>
  <c r="J26"/>
  <c r="K29"/>
  <c r="L29" s="1"/>
  <c r="K19"/>
  <c r="L19" s="1"/>
  <c r="I19"/>
  <c r="H19" s="1"/>
  <c r="K28"/>
  <c r="L28" s="1"/>
  <c r="E28"/>
  <c r="J27"/>
  <c r="K18"/>
  <c r="L18" s="1"/>
  <c r="K22"/>
  <c r="L22" s="1"/>
  <c r="K15"/>
  <c r="L15" s="1"/>
  <c r="J13"/>
  <c r="K14"/>
  <c r="L14" s="1"/>
  <c r="K16"/>
  <c r="L16" s="1"/>
  <c r="F13"/>
  <c r="U14" i="2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17"/>
  <c r="D17"/>
  <c r="C18"/>
  <c r="D18"/>
  <c r="C19"/>
  <c r="D19"/>
  <c r="C20"/>
  <c r="D20"/>
  <c r="C21"/>
  <c r="D21"/>
  <c r="C22"/>
  <c r="D22"/>
  <c r="C23"/>
  <c r="D23"/>
  <c r="D16"/>
  <c r="D15"/>
  <c r="D14"/>
  <c r="C15"/>
  <c r="C16"/>
  <c r="C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14"/>
  <c r="O47" l="1"/>
  <c r="J47"/>
  <c r="C43" i="3" s="1"/>
  <c r="G47" i="2"/>
  <c r="C42" i="3" s="1"/>
  <c r="K25"/>
  <c r="L25" s="1"/>
  <c r="K17"/>
  <c r="L17" s="1"/>
  <c r="J28"/>
  <c r="H28"/>
  <c r="E25"/>
  <c r="F28"/>
  <c r="K21"/>
  <c r="L21" s="1"/>
  <c r="I17"/>
  <c r="J18"/>
  <c r="F19"/>
  <c r="F20"/>
  <c r="K13"/>
  <c r="L13" s="1"/>
  <c r="J19"/>
  <c r="H18"/>
  <c r="G17"/>
  <c r="F18"/>
  <c r="C44" l="1"/>
  <c r="R47" i="2"/>
  <c r="D42" i="3" s="1"/>
  <c r="K33"/>
  <c r="I36" s="1"/>
  <c r="J25"/>
  <c r="H25"/>
  <c r="F25"/>
  <c r="E17"/>
  <c r="F17" s="1"/>
  <c r="J20"/>
  <c r="H20"/>
  <c r="L33" l="1"/>
  <c r="J36" s="1"/>
  <c r="E33"/>
  <c r="D43"/>
  <c r="D44"/>
  <c r="J17"/>
  <c r="I33" s="1"/>
  <c r="H17"/>
  <c r="G33" s="1"/>
</calcChain>
</file>

<file path=xl/sharedStrings.xml><?xml version="1.0" encoding="utf-8"?>
<sst xmlns="http://schemas.openxmlformats.org/spreadsheetml/2006/main" count="203" uniqueCount="181">
  <si>
    <t>เลขที่</t>
  </si>
  <si>
    <t>เลขประจำตัว</t>
  </si>
  <si>
    <t>ชื่อ - สกุล</t>
  </si>
  <si>
    <t>รายการวิเคราะห์</t>
  </si>
  <si>
    <t>ข้อ 1</t>
  </si>
  <si>
    <t>ข้อ 2</t>
  </si>
  <si>
    <t>ข้อ 3</t>
  </si>
  <si>
    <t>ข้อ 4</t>
  </si>
  <si>
    <t>ข้อ 5</t>
  </si>
  <si>
    <t>x̄</t>
  </si>
  <si>
    <t xml:space="preserve">ด้านที่ </t>
  </si>
  <si>
    <t xml:space="preserve">รายการวิเคราะห์ผู้เรียนรายบุคคล </t>
  </si>
  <si>
    <t>ผลการวิเคราะห์ผู้เรียน</t>
  </si>
  <si>
    <t>สรุปผล</t>
  </si>
  <si>
    <t>ดี</t>
  </si>
  <si>
    <t>ปานกลาง</t>
  </si>
  <si>
    <t>ปรับปรุง</t>
  </si>
  <si>
    <t>ความหมาย</t>
  </si>
  <si>
    <t xml:space="preserve">1. ความรู้ ความสามารถ และประสบการณ์     </t>
  </si>
  <si>
    <t xml:space="preserve">    1.1 ความรู้พื้นฐาน  </t>
  </si>
  <si>
    <t xml:space="preserve">    1.3 ความสนใจและสมาธิในการเรียนรู้      </t>
  </si>
  <si>
    <t xml:space="preserve"> 2. ความพร้อมด้านสติปัญญา  </t>
  </si>
  <si>
    <t xml:space="preserve">    2.1 ความคิดริเริ่ม สร้างสรรค์   </t>
  </si>
  <si>
    <t xml:space="preserve">    2.2 ความมีเหตุผล </t>
  </si>
  <si>
    <t xml:space="preserve">    2.3 ความสามารถในการเรียนรู้  </t>
  </si>
  <si>
    <t>3. ความพร้อมด้านพฤติกรรม</t>
  </si>
  <si>
    <t xml:space="preserve">    3.3 ความมุ่งมั่น ขยันหมั่นเพียร</t>
  </si>
  <si>
    <t xml:space="preserve">    3.2 การควบคุมอารมณ์   </t>
  </si>
  <si>
    <t xml:space="preserve"> 4. ความพร้อมด้านร่างกายและจิตใจ</t>
  </si>
  <si>
    <t xml:space="preserve">    4.2 การเจริญเติบโตสมวัย </t>
  </si>
  <si>
    <t xml:space="preserve">5. ความพร้อมด้านสังคม </t>
  </si>
  <si>
    <t xml:space="preserve">    5.1 การปรับตัวเข้ากับคนอื่น </t>
  </si>
  <si>
    <t>เฉลี่ยรวม</t>
  </si>
  <si>
    <t>สรุปผลการวิเคราะห์คุณภาพผู้เรียน</t>
  </si>
  <si>
    <t>ระดับคุณภาพ</t>
  </si>
  <si>
    <t>จำนวน(คน)</t>
  </si>
  <si>
    <t>ร้อยละ</t>
  </si>
  <si>
    <t>กลุ่มดี</t>
  </si>
  <si>
    <t>กลุ่มปานกลาง</t>
  </si>
  <si>
    <t>กลุ่มที่ต้องปรับปรุง</t>
  </si>
  <si>
    <t>ครูผู้สอนได้นำข้อมูลการวิเคราะห์ผู้เรียน มาจัดแบ่งกลุ่มผู้เรียน ออกเป็น 3 กลุ่ม โดยพิจารณาเกณฑ์</t>
  </si>
  <si>
    <t>ความรู้ความสามารถและประสบการณ์ ความพร้อมด้านสติปัญญา ความพร้อมด้านพฤติกรรม  ความพร้อมด้านร่างกายและจิตใจ  ดังนี้</t>
  </si>
  <si>
    <t>รวม</t>
  </si>
  <si>
    <t>1. ด้านความรู้ความสามารถและประสบการณ์</t>
  </si>
  <si>
    <t>2. ความพร้อมด้านสติปัญญา</t>
  </si>
  <si>
    <t xml:space="preserve">    3.1 กล้าแสดงออก</t>
  </si>
  <si>
    <t xml:space="preserve">    4.1 สุขภาพร่างกายสมบูรณ์</t>
  </si>
  <si>
    <t xml:space="preserve">    4.2 การเจริญเติบโตสมวัย</t>
  </si>
  <si>
    <t xml:space="preserve">    4.3 มีสุขภาพจิตดี</t>
  </si>
  <si>
    <t>5. ความพร้อมด้านสังคม</t>
  </si>
  <si>
    <t>รายการวิเคราะห์ผู้เรียน (ใส่หมายเลข ลงในช่องเกณฑ์คะแนนที่เลือก) โดย  3 หมายถึง ดี      2 หมายถึง ปานกลาง      1 หมายถึง ปรับปรุง</t>
  </si>
  <si>
    <t>คน</t>
  </si>
  <si>
    <t xml:space="preserve">    5.3 มีระเบียบวินัย  เคารพกฎ กติกา</t>
  </si>
  <si>
    <t xml:space="preserve">    5.2 การช่วยเหลือ  เสียสละ แบ่งปัน</t>
  </si>
  <si>
    <t>ลงชื่อ......................................................ครูผู้สอน</t>
  </si>
  <si>
    <t>กรุณากรอกข้อมูลในช่องสี เหลือง</t>
  </si>
  <si>
    <t>รหัสวิชา</t>
  </si>
  <si>
    <t>รายวิชา</t>
  </si>
  <si>
    <t>ชั้น</t>
  </si>
  <si>
    <t>จำนวนนักเรียน</t>
  </si>
  <si>
    <t>กลุ่มสาระการเรียนรู้</t>
  </si>
  <si>
    <t>ครูผู้สอน</t>
  </si>
  <si>
    <t xml:space="preserve">    1.2 ความสามารถในการแก้ปัญหา  </t>
  </si>
  <si>
    <t>4. ความพร้อมด้านร่างกายและจิตใจ</t>
  </si>
  <si>
    <t xml:space="preserve">    4.1 สุขภาพร่างกายสมบูรณ์ </t>
  </si>
  <si>
    <t xml:space="preserve">พบว่าค่าเฉลี่ยด้านความรู้ความสามารถและประสบการณ์ ความพร้อมด้านสติปัญญา ความพร้อมด้านพฤติกรรม  </t>
  </si>
  <si>
    <t xml:space="preserve">             ความพร้อมด้านร่างกายและจิตใจ  ความพร้อมด้านสังคม  มีค่าเฉลี่ยเท่ากับ </t>
  </si>
  <si>
    <t>เกณฑ์การประเมิน ค่าเฉลี่ย 1.00-1.49 หมายถึง ปรับปรุง : ค่าเฉลี่ย 1.50-1.99 หมายถึง ปานกลาง : ค่าเฉลี่ย 2.00-3.00 หมายถึง ดี</t>
  </si>
  <si>
    <t>คณิตศาสตร์</t>
  </si>
  <si>
    <t>นางสาวปริฉัตร์  จันทร์หอม</t>
  </si>
  <si>
    <t xml:space="preserve">     </t>
  </si>
  <si>
    <t xml:space="preserve">   1.3 ความสนใจและสมาธิในการเรียนรู้   </t>
  </si>
  <si>
    <t xml:space="preserve">         </t>
  </si>
  <si>
    <t xml:space="preserve">  3.3 ความมุ่งมั่น ขยันหมั่นเพียร</t>
  </si>
  <si>
    <t xml:space="preserve">  3.4 ความรับผิดชอบ</t>
  </si>
  <si>
    <t xml:space="preserve">    </t>
  </si>
  <si>
    <t>โรงเรียนบ้านตาขุนวิทยา</t>
  </si>
  <si>
    <t>เกณฑ์การประเมิน ค่าเฉลี่ย 1.00 -1.49 หมายถึง ปรับปรุง : ค่าเฉลี่ย 1.50 –1.99 หมายถึง ปานกลาง : ค่าเฉลี่ย 2.00–3.00 หมายถึง ดี</t>
  </si>
  <si>
    <t xml:space="preserve">  3.2 การควบคุมอารมณ์</t>
  </si>
  <si>
    <t xml:space="preserve">     5.1 การปรับตัวเข้ากับผู้อื่น</t>
  </si>
  <si>
    <t xml:space="preserve">     5.2 การช่วยเหลือ  เสียสละ แบ่งปัน</t>
  </si>
  <si>
    <t xml:space="preserve">      5.3 มีระเบียบวินัย  เคารพกฎ กติกา</t>
  </si>
  <si>
    <t xml:space="preserve">   3.1 กล้าแสดงออก</t>
  </si>
  <si>
    <t xml:space="preserve">  2.1 ความคิดริเริ่ม  สร้างสรรค์</t>
  </si>
  <si>
    <t xml:space="preserve">   2.2 ความมีเหตุผล</t>
  </si>
  <si>
    <t xml:space="preserve">   2.3 ความสามารถในการเรียนรู้</t>
  </si>
  <si>
    <t xml:space="preserve">   1.1 ความรู้พื้นฐาน</t>
  </si>
  <si>
    <t xml:space="preserve">   1.2 ความสามารถในการแก้ปัญหา</t>
  </si>
  <si>
    <t>บัวแก้ว</t>
  </si>
  <si>
    <t>ค 33201</t>
  </si>
  <si>
    <t>ศักดา</t>
  </si>
  <si>
    <t>คณิตศาสตร์เพิ่มเติม 5</t>
  </si>
  <si>
    <t>ม.6/4</t>
  </si>
  <si>
    <t>นางสาวนภัสสร</t>
  </si>
  <si>
    <t>สาริขา</t>
  </si>
  <si>
    <t>ศรีสาคร</t>
  </si>
  <si>
    <t>ทิพย์พิมล</t>
  </si>
  <si>
    <t>จันทฤทธิ์</t>
  </si>
  <si>
    <t>ทองสัมฤทธิ์</t>
  </si>
  <si>
    <t>นกน้อย</t>
  </si>
  <si>
    <t>ฉวาง</t>
  </si>
  <si>
    <t>ขจร</t>
  </si>
  <si>
    <t>แพทย์อินทร์</t>
  </si>
  <si>
    <t>พุฒทอง</t>
  </si>
  <si>
    <t>นิลสำราญ</t>
  </si>
  <si>
    <t>ขาวจิตต์</t>
  </si>
  <si>
    <t>จันทวงศ์</t>
  </si>
  <si>
    <t>จันทร์พฤกษ์</t>
  </si>
  <si>
    <t>คงกัน</t>
  </si>
  <si>
    <t>ขาวผ่อง</t>
  </si>
  <si>
    <t>หิตานนท์</t>
  </si>
  <si>
    <t>ศุภลักษณ์</t>
  </si>
  <si>
    <t>สุขประสานต์</t>
  </si>
  <si>
    <t>ด้วงเพชร</t>
  </si>
  <si>
    <t>เนาว์นาน</t>
  </si>
  <si>
    <t>เกลี้ยงเกลา</t>
  </si>
  <si>
    <t>พัฒแทน</t>
  </si>
  <si>
    <t>แก้วนาไสย</t>
  </si>
  <si>
    <t>ประพันธ์บัณฑิต</t>
  </si>
  <si>
    <t>แดงทอง</t>
  </si>
  <si>
    <t>07836</t>
  </si>
  <si>
    <t>07848</t>
  </si>
  <si>
    <t>07850</t>
  </si>
  <si>
    <t>07851</t>
  </si>
  <si>
    <t>07868</t>
  </si>
  <si>
    <t>07869</t>
  </si>
  <si>
    <t>07873</t>
  </si>
  <si>
    <t>07879</t>
  </si>
  <si>
    <t>07882</t>
  </si>
  <si>
    <t>07894</t>
  </si>
  <si>
    <t>07896</t>
  </si>
  <si>
    <t>07905</t>
  </si>
  <si>
    <t>07906</t>
  </si>
  <si>
    <t>07915</t>
  </si>
  <si>
    <t>07916</t>
  </si>
  <si>
    <t>07921</t>
  </si>
  <si>
    <t>07935</t>
  </si>
  <si>
    <t>07937</t>
  </si>
  <si>
    <t>07945</t>
  </si>
  <si>
    <t>07952</t>
  </si>
  <si>
    <t>07981</t>
  </si>
  <si>
    <t>07983</t>
  </si>
  <si>
    <t>07988</t>
  </si>
  <si>
    <t>07992</t>
  </si>
  <si>
    <t>07993</t>
  </si>
  <si>
    <t>08837</t>
  </si>
  <si>
    <t>08838</t>
  </si>
  <si>
    <t>08843</t>
  </si>
  <si>
    <t>08851</t>
  </si>
  <si>
    <t>08859</t>
  </si>
  <si>
    <t>08863</t>
  </si>
  <si>
    <t>34 คน</t>
  </si>
  <si>
    <t xml:space="preserve">นายนครินทร์ </t>
  </si>
  <si>
    <t xml:space="preserve">นางสาวจุฑามาศ </t>
  </si>
  <si>
    <t>นางสาวชมพูนุช</t>
  </si>
  <si>
    <t>นางสาวณัฏธิกา</t>
  </si>
  <si>
    <t>นางสาวรุ้งทิพย์</t>
  </si>
  <si>
    <t>นางสาววราภรณ์</t>
  </si>
  <si>
    <t>นางสาวสุภาวิตา</t>
  </si>
  <si>
    <t>นายดุลยฤทธิ์</t>
  </si>
  <si>
    <t>นายนฤพนธ์</t>
  </si>
  <si>
    <t>นางสาวกรรนิกา</t>
  </si>
  <si>
    <t>นางสาวชณิตา</t>
  </si>
  <si>
    <t>นางสาวผัลย์สุภา</t>
  </si>
  <si>
    <t>นางสาวมานิดา</t>
  </si>
  <si>
    <t>นางสาวอวัสดา</t>
  </si>
  <si>
    <t xml:space="preserve">นางสาวอารดี </t>
  </si>
  <si>
    <t>นายธนิต</t>
  </si>
  <si>
    <t>นางสาวฐัตสณีย์</t>
  </si>
  <si>
    <t>นางสาวนิชาภัทร</t>
  </si>
  <si>
    <t>นางสาวสุภาวดี</t>
  </si>
  <si>
    <t>นางสาวดลนภา</t>
  </si>
  <si>
    <t>นางสาวนารีรัตน์</t>
  </si>
  <si>
    <t>นางสาวมนัสวรรณ</t>
  </si>
  <si>
    <t>นางสาวแสงตะวัน</t>
  </si>
  <si>
    <t xml:space="preserve">นางสาวอริษา </t>
  </si>
  <si>
    <t>นายยุทธนา</t>
  </si>
  <si>
    <t>นายวาริพงศ์</t>
  </si>
  <si>
    <t>นางสาวกมลรัตน์</t>
  </si>
  <si>
    <t>นางสาวสิรินทรา</t>
  </si>
  <si>
    <t>นางสาวอมรรัตน์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</si>
</sst>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2"/>
      <color theme="1"/>
      <name val="TH Sarabun New"/>
      <family val="2"/>
    </font>
    <font>
      <sz val="14"/>
      <color theme="1"/>
      <name val="TH Sarabun New"/>
      <family val="2"/>
    </font>
    <font>
      <sz val="11"/>
      <color theme="1"/>
      <name val="TH Sarabun New"/>
      <family val="2"/>
    </font>
    <font>
      <sz val="10"/>
      <name val="Arial"/>
      <family val="2"/>
    </font>
    <font>
      <b/>
      <sz val="14"/>
      <color theme="1"/>
      <name val="TH Sarabun New"/>
      <family val="2"/>
    </font>
    <font>
      <b/>
      <sz val="14"/>
      <color theme="1"/>
      <name val="TH SarabunPSK"/>
      <family val="2"/>
    </font>
    <font>
      <sz val="12"/>
      <name val="TH Sarabun New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2" fontId="9" fillId="3" borderId="27" xfId="0" applyNumberFormat="1" applyFont="1" applyFill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9" fillId="0" borderId="23" xfId="0" applyFont="1" applyBorder="1" applyProtection="1"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2" fontId="9" fillId="0" borderId="23" xfId="0" applyNumberFormat="1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2" fontId="9" fillId="0" borderId="6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2" fontId="9" fillId="0" borderId="26" xfId="0" applyNumberFormat="1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2" fontId="9" fillId="0" borderId="1" xfId="0" applyNumberFormat="1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3" fillId="0" borderId="1" xfId="0" applyFont="1" applyBorder="1" applyProtection="1">
      <protection hidden="1"/>
    </xf>
    <xf numFmtId="0" fontId="11" fillId="0" borderId="0" xfId="0" applyFont="1" applyBorder="1" applyProtection="1">
      <protection locked="0"/>
    </xf>
    <xf numFmtId="0" fontId="11" fillId="0" borderId="0" xfId="0" applyFont="1" applyBorder="1"/>
    <xf numFmtId="0" fontId="12" fillId="5" borderId="1" xfId="0" applyFont="1" applyFill="1" applyBorder="1" applyProtection="1">
      <protection locked="0"/>
    </xf>
    <xf numFmtId="0" fontId="12" fillId="5" borderId="1" xfId="0" applyFont="1" applyFill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1" fontId="8" fillId="0" borderId="0" xfId="0" applyNumberFormat="1" applyFont="1" applyProtection="1">
      <protection locked="0"/>
    </xf>
    <xf numFmtId="2" fontId="8" fillId="0" borderId="0" xfId="0" applyNumberFormat="1" applyFont="1" applyProtection="1">
      <protection locked="0"/>
    </xf>
    <xf numFmtId="0" fontId="8" fillId="0" borderId="0" xfId="0" applyFont="1" applyBorder="1" applyProtection="1"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8" fillId="0" borderId="36" xfId="0" applyFont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hidden="1"/>
    </xf>
    <xf numFmtId="2" fontId="9" fillId="7" borderId="1" xfId="0" applyNumberFormat="1" applyFont="1" applyFill="1" applyBorder="1" applyAlignment="1" applyProtection="1">
      <alignment horizontal="center" vertical="center"/>
      <protection hidden="1"/>
    </xf>
    <xf numFmtId="2" fontId="8" fillId="7" borderId="7" xfId="0" applyNumberFormat="1" applyFont="1" applyFill="1" applyBorder="1" applyAlignment="1" applyProtection="1">
      <alignment horizontal="center" vertical="center"/>
      <protection hidden="1"/>
    </xf>
    <xf numFmtId="2" fontId="8" fillId="7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/>
      <protection hidden="1"/>
    </xf>
    <xf numFmtId="0" fontId="9" fillId="6" borderId="28" xfId="0" applyFont="1" applyFill="1" applyBorder="1" applyAlignment="1" applyProtection="1">
      <alignment horizontal="center"/>
      <protection hidden="1"/>
    </xf>
    <xf numFmtId="0" fontId="9" fillId="6" borderId="1" xfId="0" applyFont="1" applyFill="1" applyBorder="1" applyAlignment="1" applyProtection="1">
      <alignment horizontal="center"/>
      <protection hidden="1"/>
    </xf>
    <xf numFmtId="0" fontId="6" fillId="7" borderId="1" xfId="0" applyFont="1" applyFill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1" fontId="9" fillId="7" borderId="7" xfId="0" applyNumberFormat="1" applyFont="1" applyFill="1" applyBorder="1" applyAlignment="1" applyProtection="1">
      <alignment horizontal="center"/>
      <protection hidden="1"/>
    </xf>
    <xf numFmtId="2" fontId="9" fillId="7" borderId="27" xfId="0" applyNumberFormat="1" applyFont="1" applyFill="1" applyBorder="1" applyAlignment="1" applyProtection="1">
      <alignment horizontal="center" vertical="center"/>
      <protection hidden="1"/>
    </xf>
    <xf numFmtId="1" fontId="9" fillId="7" borderId="27" xfId="0" applyNumberFormat="1" applyFont="1" applyFill="1" applyBorder="1" applyAlignment="1" applyProtection="1">
      <alignment horizontal="center"/>
      <protection hidden="1"/>
    </xf>
    <xf numFmtId="2" fontId="9" fillId="7" borderId="7" xfId="0" applyNumberFormat="1" applyFont="1" applyFill="1" applyBorder="1" applyAlignment="1" applyProtection="1">
      <alignment horizontal="center"/>
      <protection hidden="1"/>
    </xf>
    <xf numFmtId="1" fontId="9" fillId="7" borderId="7" xfId="0" applyNumberFormat="1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center"/>
      <protection hidden="1"/>
    </xf>
    <xf numFmtId="0" fontId="9" fillId="7" borderId="29" xfId="0" applyFont="1" applyFill="1" applyBorder="1" applyAlignment="1" applyProtection="1">
      <protection hidden="1"/>
    </xf>
    <xf numFmtId="0" fontId="9" fillId="7" borderId="30" xfId="0" applyFont="1" applyFill="1" applyBorder="1" applyAlignment="1" applyProtection="1">
      <protection hidden="1"/>
    </xf>
    <xf numFmtId="0" fontId="9" fillId="7" borderId="8" xfId="0" applyFont="1" applyFill="1" applyBorder="1" applyAlignment="1" applyProtection="1">
      <protection hidden="1"/>
    </xf>
    <xf numFmtId="2" fontId="6" fillId="6" borderId="1" xfId="0" applyNumberFormat="1" applyFont="1" applyFill="1" applyBorder="1" applyAlignment="1" applyProtection="1">
      <alignment horizontal="center"/>
      <protection hidden="1"/>
    </xf>
    <xf numFmtId="0" fontId="6" fillId="6" borderId="1" xfId="0" applyFont="1" applyFill="1" applyBorder="1" applyAlignment="1" applyProtection="1">
      <alignment horizontal="center"/>
      <protection hidden="1"/>
    </xf>
    <xf numFmtId="49" fontId="12" fillId="0" borderId="35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9" fontId="12" fillId="0" borderId="15" xfId="0" applyNumberFormat="1" applyFont="1" applyBorder="1" applyAlignment="1"/>
    <xf numFmtId="49" fontId="12" fillId="0" borderId="15" xfId="0" applyNumberFormat="1" applyFont="1" applyBorder="1" applyAlignment="1">
      <alignment horizontal="left"/>
    </xf>
    <xf numFmtId="49" fontId="12" fillId="0" borderId="35" xfId="0" applyNumberFormat="1" applyFont="1" applyBorder="1"/>
    <xf numFmtId="49" fontId="12" fillId="0" borderId="15" xfId="0" applyNumberFormat="1" applyFont="1" applyBorder="1"/>
    <xf numFmtId="0" fontId="13" fillId="6" borderId="1" xfId="0" applyFont="1" applyFill="1" applyBorder="1" applyAlignment="1" applyProtection="1">
      <alignment horizontal="center" vertical="center"/>
      <protection hidden="1"/>
    </xf>
    <xf numFmtId="0" fontId="14" fillId="6" borderId="1" xfId="0" applyFont="1" applyFill="1" applyBorder="1" applyAlignment="1" applyProtection="1">
      <alignment horizontal="center" vertical="center"/>
      <protection hidden="1"/>
    </xf>
    <xf numFmtId="0" fontId="15" fillId="6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16" fillId="0" borderId="24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25" xfId="0" applyFont="1" applyBorder="1" applyAlignment="1" applyProtection="1">
      <alignment horizontal="center"/>
      <protection hidden="1"/>
    </xf>
    <xf numFmtId="0" fontId="8" fillId="7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left"/>
      <protection hidden="1"/>
    </xf>
    <xf numFmtId="0" fontId="16" fillId="0" borderId="31" xfId="0" applyFont="1" applyBorder="1" applyAlignment="1" applyProtection="1">
      <alignment horizontal="center"/>
      <protection hidden="1"/>
    </xf>
    <xf numFmtId="0" fontId="16" fillId="0" borderId="32" xfId="0" applyFont="1" applyBorder="1" applyAlignment="1" applyProtection="1">
      <alignment horizontal="center"/>
      <protection hidden="1"/>
    </xf>
    <xf numFmtId="0" fontId="16" fillId="0" borderId="6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0" fillId="0" borderId="0" xfId="0" applyAlignment="1"/>
    <xf numFmtId="0" fontId="9" fillId="7" borderId="28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6" borderId="28" xfId="0" applyFont="1" applyFill="1" applyBorder="1" applyAlignment="1" applyProtection="1">
      <alignment horizontal="center" vertical="center"/>
      <protection hidden="1"/>
    </xf>
    <xf numFmtId="0" fontId="6" fillId="6" borderId="33" xfId="0" applyFont="1" applyFill="1" applyBorder="1" applyAlignment="1" applyProtection="1">
      <alignment horizontal="center" vertical="center"/>
      <protection hidden="1"/>
    </xf>
    <xf numFmtId="0" fontId="6" fillId="6" borderId="26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left"/>
      <protection hidden="1"/>
    </xf>
    <xf numFmtId="0" fontId="9" fillId="7" borderId="13" xfId="0" applyFont="1" applyFill="1" applyBorder="1" applyAlignment="1" applyProtection="1">
      <alignment horizontal="left"/>
      <protection hidden="1"/>
    </xf>
    <xf numFmtId="0" fontId="9" fillId="7" borderId="16" xfId="0" applyFont="1" applyFill="1" applyBorder="1" applyAlignment="1" applyProtection="1">
      <alignment horizontal="left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9" fillId="0" borderId="26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/>
      <protection hidden="1"/>
    </xf>
    <xf numFmtId="0" fontId="9" fillId="0" borderId="11" xfId="0" applyFont="1" applyBorder="1" applyAlignment="1" applyProtection="1">
      <alignment horizontal="left"/>
      <protection hidden="1"/>
    </xf>
    <xf numFmtId="0" fontId="9" fillId="0" borderId="19" xfId="0" applyFont="1" applyBorder="1" applyAlignment="1" applyProtection="1">
      <alignment horizontal="left"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9" fillId="0" borderId="18" xfId="0" applyFont="1" applyBorder="1" applyAlignment="1" applyProtection="1">
      <alignment horizontal="left"/>
      <protection hidden="1"/>
    </xf>
    <xf numFmtId="0" fontId="9" fillId="0" borderId="21" xfId="0" applyFont="1" applyBorder="1" applyAlignment="1" applyProtection="1">
      <alignment horizontal="left"/>
      <protection hidden="1"/>
    </xf>
    <xf numFmtId="0" fontId="6" fillId="6" borderId="1" xfId="0" applyFont="1" applyFill="1" applyBorder="1" applyAlignment="1" applyProtection="1">
      <alignment horizontal="center"/>
      <protection hidden="1"/>
    </xf>
    <xf numFmtId="0" fontId="9" fillId="7" borderId="7" xfId="0" applyFont="1" applyFill="1" applyBorder="1" applyAlignment="1" applyProtection="1">
      <alignment horizontal="center" vertical="center"/>
      <protection hidden="1"/>
    </xf>
    <xf numFmtId="0" fontId="6" fillId="6" borderId="4" xfId="0" applyFont="1" applyFill="1" applyBorder="1" applyAlignment="1" applyProtection="1">
      <alignment horizontal="center"/>
      <protection hidden="1"/>
    </xf>
    <xf numFmtId="0" fontId="6" fillId="6" borderId="15" xfId="0" applyFont="1" applyFill="1" applyBorder="1" applyAlignment="1" applyProtection="1">
      <alignment horizontal="center"/>
      <protection hidden="1"/>
    </xf>
    <xf numFmtId="0" fontId="9" fillId="6" borderId="28" xfId="0" applyFont="1" applyFill="1" applyBorder="1" applyAlignment="1" applyProtection="1">
      <alignment horizontal="center" vertical="center"/>
      <protection hidden="1"/>
    </xf>
    <xf numFmtId="0" fontId="9" fillId="6" borderId="26" xfId="0" applyFont="1" applyFill="1" applyBorder="1" applyAlignment="1" applyProtection="1">
      <alignment horizontal="center" vertical="center"/>
      <protection hidden="1"/>
    </xf>
    <xf numFmtId="0" fontId="6" fillId="6" borderId="5" xfId="0" applyFont="1" applyFill="1" applyBorder="1" applyAlignment="1" applyProtection="1">
      <alignment horizontal="center" vertical="center"/>
      <protection hidden="1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6" fillId="6" borderId="3" xfId="0" applyFont="1" applyFill="1" applyBorder="1" applyAlignment="1" applyProtection="1">
      <alignment horizontal="center" vertical="center"/>
      <protection hidden="1"/>
    </xf>
    <xf numFmtId="0" fontId="6" fillId="6" borderId="24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25" xfId="0" applyFont="1" applyFill="1" applyBorder="1" applyAlignment="1" applyProtection="1">
      <alignment horizontal="center" vertical="center"/>
      <protection hidden="1"/>
    </xf>
    <xf numFmtId="0" fontId="6" fillId="6" borderId="31" xfId="0" applyFont="1" applyFill="1" applyBorder="1" applyAlignment="1" applyProtection="1">
      <alignment horizontal="center" vertical="center"/>
      <protection hidden="1"/>
    </xf>
    <xf numFmtId="0" fontId="6" fillId="6" borderId="32" xfId="0" applyFont="1" applyFill="1" applyBorder="1" applyAlignment="1" applyProtection="1">
      <alignment horizontal="center" vertical="center"/>
      <protection hidden="1"/>
    </xf>
    <xf numFmtId="0" fontId="6" fillId="6" borderId="6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2" fontId="6" fillId="6" borderId="4" xfId="0" applyNumberFormat="1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9" fillId="7" borderId="7" xfId="0" applyFont="1" applyFill="1" applyBorder="1" applyAlignment="1" applyProtection="1">
      <alignment horizontal="left"/>
      <protection hidden="1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colors>
    <mruColors>
      <color rgb="FFCCFFFF"/>
      <color rgb="FFFFCCFF"/>
      <color rgb="FFEC9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379056</xdr:colOff>
      <xdr:row>0</xdr:row>
      <xdr:rowOff>0</xdr:rowOff>
    </xdr:from>
    <xdr:to>
      <xdr:col>6</xdr:col>
      <xdr:colOff>204107</xdr:colOff>
      <xdr:row>4</xdr:row>
      <xdr:rowOff>14602</xdr:rowOff>
    </xdr:to>
    <xdr:pic>
      <xdr:nvPicPr>
        <xdr:cNvPr id="1025" name="Picture 2" descr="C:\Users\Manao\Downloads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40000"/>
        </a:blip>
        <a:srcRect/>
        <a:stretch>
          <a:fillRect/>
        </a:stretch>
      </xdr:blipFill>
      <xdr:spPr bwMode="auto">
        <a:xfrm>
          <a:off x="2867219" y="0"/>
          <a:ext cx="738674" cy="782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38877</xdr:colOff>
      <xdr:row>40</xdr:row>
      <xdr:rowOff>38877</xdr:rowOff>
    </xdr:from>
    <xdr:to>
      <xdr:col>9</xdr:col>
      <xdr:colOff>184668</xdr:colOff>
      <xdr:row>41</xdr:row>
      <xdr:rowOff>170088</xdr:rowOff>
    </xdr:to>
    <xdr:pic>
      <xdr:nvPicPr>
        <xdr:cNvPr id="3" name="รูปภาพ 2" descr="D:\คศ.3\ลายเซ็นต์\ไผ่.jpg"/>
        <xdr:cNvPicPr/>
      </xdr:nvPicPr>
      <xdr:blipFill>
        <a:blip xmlns:r="http://schemas.openxmlformats.org/officeDocument/2006/relationships" r:embed="rId2" cstate="print">
          <a:lum contrast="40000"/>
        </a:blip>
        <a:srcRect l="16057" t="21023" r="16507" b="26165"/>
        <a:stretch>
          <a:fillRect/>
        </a:stretch>
      </xdr:blipFill>
      <xdr:spPr bwMode="auto">
        <a:xfrm>
          <a:off x="3897474" y="9427806"/>
          <a:ext cx="1059413" cy="374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"/>
  <sheetViews>
    <sheetView topLeftCell="A25" zoomScale="90" zoomScaleNormal="90" workbookViewId="0">
      <selection activeCell="G22" sqref="G22"/>
    </sheetView>
  </sheetViews>
  <sheetFormatPr defaultColWidth="8.85546875" defaultRowHeight="15"/>
  <cols>
    <col min="1" max="3" width="8.85546875" style="29"/>
    <col min="4" max="4" width="15.42578125" style="29" customWidth="1"/>
    <col min="5" max="5" width="17.140625" style="29" customWidth="1"/>
    <col min="6" max="6" width="16.7109375" style="29" customWidth="1"/>
    <col min="7" max="7" width="8.85546875" style="29"/>
    <col min="8" max="8" width="18.140625" style="29" customWidth="1"/>
    <col min="9" max="9" width="26.42578125" style="29" customWidth="1"/>
    <col min="10" max="16384" width="8.85546875" style="29"/>
  </cols>
  <sheetData>
    <row r="1" spans="2:9" ht="21">
      <c r="B1" s="27"/>
      <c r="C1" s="28"/>
      <c r="D1" s="28"/>
      <c r="E1" s="27"/>
      <c r="F1" s="27"/>
      <c r="G1" s="27"/>
      <c r="H1" s="27"/>
      <c r="I1" s="27"/>
    </row>
    <row r="2" spans="2:9">
      <c r="B2" s="27"/>
      <c r="C2" s="85" t="s">
        <v>0</v>
      </c>
      <c r="D2" s="85" t="s">
        <v>1</v>
      </c>
      <c r="E2" s="85" t="s">
        <v>2</v>
      </c>
      <c r="F2" s="85"/>
      <c r="G2" s="27"/>
      <c r="H2" s="86" t="s">
        <v>55</v>
      </c>
      <c r="I2" s="87"/>
    </row>
    <row r="3" spans="2:9">
      <c r="B3" s="27"/>
      <c r="C3" s="85"/>
      <c r="D3" s="85"/>
      <c r="E3" s="85"/>
      <c r="F3" s="85"/>
      <c r="G3" s="27"/>
      <c r="H3" s="87"/>
      <c r="I3" s="87"/>
    </row>
    <row r="4" spans="2:9">
      <c r="B4" s="27"/>
      <c r="C4" s="85"/>
      <c r="D4" s="85"/>
      <c r="E4" s="85"/>
      <c r="F4" s="85"/>
      <c r="G4" s="27"/>
      <c r="H4" s="87"/>
      <c r="I4" s="87"/>
    </row>
    <row r="5" spans="2:9" ht="21">
      <c r="B5" s="27"/>
      <c r="C5" s="35">
        <v>1</v>
      </c>
      <c r="D5" s="79" t="s">
        <v>120</v>
      </c>
      <c r="E5" s="78" t="s">
        <v>152</v>
      </c>
      <c r="F5" s="81" t="s">
        <v>94</v>
      </c>
      <c r="G5" s="27"/>
      <c r="H5" s="30" t="s">
        <v>56</v>
      </c>
      <c r="I5" s="33" t="s">
        <v>89</v>
      </c>
    </row>
    <row r="6" spans="2:9" ht="21">
      <c r="B6" s="27"/>
      <c r="C6" s="35">
        <v>2</v>
      </c>
      <c r="D6" s="79" t="s">
        <v>121</v>
      </c>
      <c r="E6" s="78" t="s">
        <v>153</v>
      </c>
      <c r="F6" s="82" t="s">
        <v>95</v>
      </c>
      <c r="G6" s="27"/>
      <c r="H6" s="30" t="s">
        <v>57</v>
      </c>
      <c r="I6" s="33" t="s">
        <v>91</v>
      </c>
    </row>
    <row r="7" spans="2:9" ht="21">
      <c r="B7" s="27"/>
      <c r="C7" s="35">
        <v>3</v>
      </c>
      <c r="D7" s="79" t="s">
        <v>122</v>
      </c>
      <c r="E7" s="78" t="s">
        <v>154</v>
      </c>
      <c r="F7" s="82" t="s">
        <v>96</v>
      </c>
      <c r="G7" s="27"/>
      <c r="H7" s="30" t="s">
        <v>58</v>
      </c>
      <c r="I7" s="33" t="s">
        <v>92</v>
      </c>
    </row>
    <row r="8" spans="2:9" ht="21">
      <c r="B8" s="27"/>
      <c r="C8" s="35">
        <v>4</v>
      </c>
      <c r="D8" s="79" t="s">
        <v>123</v>
      </c>
      <c r="E8" s="78" t="s">
        <v>155</v>
      </c>
      <c r="F8" s="81" t="s">
        <v>97</v>
      </c>
      <c r="G8" s="27"/>
      <c r="H8" s="30" t="s">
        <v>59</v>
      </c>
      <c r="I8" s="34" t="s">
        <v>151</v>
      </c>
    </row>
    <row r="9" spans="2:9" ht="21">
      <c r="B9" s="27"/>
      <c r="C9" s="35">
        <v>5</v>
      </c>
      <c r="D9" s="79" t="s">
        <v>124</v>
      </c>
      <c r="E9" s="78" t="s">
        <v>156</v>
      </c>
      <c r="F9" s="82" t="s">
        <v>98</v>
      </c>
      <c r="G9" s="27"/>
      <c r="H9" s="30" t="s">
        <v>60</v>
      </c>
      <c r="I9" s="33" t="s">
        <v>68</v>
      </c>
    </row>
    <row r="10" spans="2:9" ht="21">
      <c r="B10" s="27"/>
      <c r="C10" s="35">
        <v>6</v>
      </c>
      <c r="D10" s="79" t="s">
        <v>125</v>
      </c>
      <c r="E10" s="78" t="s">
        <v>157</v>
      </c>
      <c r="F10" s="82" t="s">
        <v>99</v>
      </c>
      <c r="G10" s="27"/>
      <c r="H10" s="30" t="s">
        <v>61</v>
      </c>
      <c r="I10" s="33" t="s">
        <v>69</v>
      </c>
    </row>
    <row r="11" spans="2:9" ht="21">
      <c r="B11" s="27"/>
      <c r="C11" s="35">
        <v>7</v>
      </c>
      <c r="D11" s="79" t="s">
        <v>126</v>
      </c>
      <c r="E11" s="78" t="s">
        <v>158</v>
      </c>
      <c r="F11" s="82" t="s">
        <v>100</v>
      </c>
      <c r="G11" s="27"/>
      <c r="H11" s="27"/>
      <c r="I11" s="27"/>
    </row>
    <row r="12" spans="2:9" ht="21">
      <c r="B12" s="27"/>
      <c r="C12" s="35">
        <v>8</v>
      </c>
      <c r="D12" s="79" t="s">
        <v>127</v>
      </c>
      <c r="E12" s="78" t="s">
        <v>159</v>
      </c>
      <c r="F12" s="82" t="s">
        <v>101</v>
      </c>
      <c r="G12" s="27"/>
      <c r="H12" s="27"/>
      <c r="I12" s="27"/>
    </row>
    <row r="13" spans="2:9" ht="21">
      <c r="B13" s="27"/>
      <c r="C13" s="35">
        <v>9</v>
      </c>
      <c r="D13" s="79" t="s">
        <v>128</v>
      </c>
      <c r="E13" s="78" t="s">
        <v>160</v>
      </c>
      <c r="F13" s="82" t="s">
        <v>102</v>
      </c>
      <c r="G13" s="27"/>
      <c r="H13" s="27"/>
      <c r="I13" s="27"/>
    </row>
    <row r="14" spans="2:9" ht="21">
      <c r="B14" s="27"/>
      <c r="C14" s="35">
        <v>10</v>
      </c>
      <c r="D14" s="79" t="s">
        <v>129</v>
      </c>
      <c r="E14" s="78" t="s">
        <v>161</v>
      </c>
      <c r="F14" s="81" t="s">
        <v>103</v>
      </c>
      <c r="G14" s="27"/>
      <c r="H14" s="27"/>
      <c r="I14" s="27"/>
    </row>
    <row r="15" spans="2:9" ht="21">
      <c r="B15" s="27"/>
      <c r="C15" s="35">
        <v>11</v>
      </c>
      <c r="D15" s="79" t="s">
        <v>130</v>
      </c>
      <c r="E15" s="78" t="s">
        <v>162</v>
      </c>
      <c r="F15" s="81" t="s">
        <v>97</v>
      </c>
      <c r="G15" s="27"/>
      <c r="H15" s="27"/>
      <c r="I15" s="27"/>
    </row>
    <row r="16" spans="2:9" ht="21">
      <c r="B16" s="27"/>
      <c r="C16" s="35">
        <v>12</v>
      </c>
      <c r="D16" s="79" t="s">
        <v>131</v>
      </c>
      <c r="E16" s="78" t="s">
        <v>163</v>
      </c>
      <c r="F16" s="81" t="s">
        <v>90</v>
      </c>
      <c r="G16" s="27"/>
      <c r="H16" s="27"/>
      <c r="I16" s="27"/>
    </row>
    <row r="17" spans="2:9" ht="21">
      <c r="B17" s="27"/>
      <c r="C17" s="35">
        <v>13</v>
      </c>
      <c r="D17" s="79" t="s">
        <v>132</v>
      </c>
      <c r="E17" s="78" t="s">
        <v>164</v>
      </c>
      <c r="F17" s="81" t="s">
        <v>104</v>
      </c>
      <c r="G17" s="27"/>
      <c r="H17" s="27"/>
      <c r="I17" s="27"/>
    </row>
    <row r="18" spans="2:9" ht="21">
      <c r="B18" s="27"/>
      <c r="C18" s="35">
        <v>14</v>
      </c>
      <c r="D18" s="79" t="s">
        <v>133</v>
      </c>
      <c r="E18" s="78" t="s">
        <v>165</v>
      </c>
      <c r="F18" s="81" t="s">
        <v>105</v>
      </c>
      <c r="G18" s="27"/>
      <c r="H18" s="27"/>
      <c r="I18" s="27"/>
    </row>
    <row r="19" spans="2:9" ht="21">
      <c r="B19" s="27"/>
      <c r="C19" s="35">
        <v>15</v>
      </c>
      <c r="D19" s="79" t="s">
        <v>134</v>
      </c>
      <c r="E19" s="78" t="s">
        <v>166</v>
      </c>
      <c r="F19" s="81" t="s">
        <v>106</v>
      </c>
      <c r="G19" s="27"/>
      <c r="H19" s="27"/>
      <c r="I19" s="27"/>
    </row>
    <row r="20" spans="2:9" ht="21">
      <c r="B20" s="27"/>
      <c r="C20" s="35">
        <v>16</v>
      </c>
      <c r="D20" s="79" t="s">
        <v>135</v>
      </c>
      <c r="E20" s="78" t="s">
        <v>167</v>
      </c>
      <c r="F20" s="82" t="s">
        <v>107</v>
      </c>
      <c r="G20" s="27"/>
      <c r="H20" s="27"/>
      <c r="I20" s="27"/>
    </row>
    <row r="21" spans="2:9" ht="21">
      <c r="B21" s="27"/>
      <c r="C21" s="35">
        <v>17</v>
      </c>
      <c r="D21" s="79" t="s">
        <v>136</v>
      </c>
      <c r="E21" s="78" t="s">
        <v>168</v>
      </c>
      <c r="F21" s="81" t="s">
        <v>108</v>
      </c>
      <c r="G21" s="27"/>
      <c r="H21" s="27"/>
      <c r="I21" s="27"/>
    </row>
    <row r="22" spans="2:9" ht="21">
      <c r="B22" s="27"/>
      <c r="C22" s="35">
        <v>18</v>
      </c>
      <c r="D22" s="79" t="s">
        <v>137</v>
      </c>
      <c r="E22" s="78" t="s">
        <v>169</v>
      </c>
      <c r="F22" s="82" t="s">
        <v>109</v>
      </c>
      <c r="G22" s="27"/>
      <c r="H22" s="27"/>
      <c r="I22" s="27"/>
    </row>
    <row r="23" spans="2:9" ht="21">
      <c r="B23" s="27"/>
      <c r="C23" s="35">
        <v>19</v>
      </c>
      <c r="D23" s="79" t="s">
        <v>138</v>
      </c>
      <c r="E23" s="78" t="s">
        <v>157</v>
      </c>
      <c r="F23" s="81" t="s">
        <v>110</v>
      </c>
      <c r="G23" s="27"/>
      <c r="H23" s="27"/>
      <c r="I23" s="27"/>
    </row>
    <row r="24" spans="2:9" ht="21">
      <c r="B24" s="27"/>
      <c r="C24" s="35">
        <v>20</v>
      </c>
      <c r="D24" s="79" t="s">
        <v>139</v>
      </c>
      <c r="E24" s="78" t="s">
        <v>170</v>
      </c>
      <c r="F24" s="81" t="s">
        <v>98</v>
      </c>
      <c r="G24" s="27"/>
      <c r="H24" s="27"/>
      <c r="I24" s="27"/>
    </row>
    <row r="25" spans="2:9" ht="21">
      <c r="B25" s="27"/>
      <c r="C25" s="35">
        <v>21</v>
      </c>
      <c r="D25" s="79" t="s">
        <v>140</v>
      </c>
      <c r="E25" s="78" t="s">
        <v>171</v>
      </c>
      <c r="F25" s="81" t="s">
        <v>88</v>
      </c>
      <c r="G25" s="27"/>
      <c r="H25" s="27"/>
      <c r="I25" s="27"/>
    </row>
    <row r="26" spans="2:9" ht="21">
      <c r="B26" s="27"/>
      <c r="C26" s="35">
        <v>22</v>
      </c>
      <c r="D26" s="79" t="s">
        <v>141</v>
      </c>
      <c r="E26" s="78" t="s">
        <v>172</v>
      </c>
      <c r="F26" s="81" t="s">
        <v>111</v>
      </c>
      <c r="G26" s="27"/>
      <c r="H26" s="27"/>
      <c r="I26" s="27"/>
    </row>
    <row r="27" spans="2:9" ht="21">
      <c r="B27" s="27"/>
      <c r="C27" s="35">
        <v>23</v>
      </c>
      <c r="D27" s="79" t="s">
        <v>142</v>
      </c>
      <c r="E27" s="78" t="s">
        <v>173</v>
      </c>
      <c r="F27" s="81" t="s">
        <v>112</v>
      </c>
      <c r="G27" s="27"/>
      <c r="H27" s="27"/>
      <c r="I27" s="27"/>
    </row>
    <row r="28" spans="2:9" ht="21">
      <c r="B28" s="27"/>
      <c r="C28" s="35">
        <v>24</v>
      </c>
      <c r="D28" s="79" t="s">
        <v>143</v>
      </c>
      <c r="E28" s="78" t="s">
        <v>174</v>
      </c>
      <c r="F28" s="81" t="s">
        <v>113</v>
      </c>
      <c r="G28" s="27"/>
      <c r="H28" s="27"/>
      <c r="I28" s="27"/>
    </row>
    <row r="29" spans="2:9" ht="21">
      <c r="B29" s="27"/>
      <c r="C29" s="35">
        <v>25</v>
      </c>
      <c r="D29" s="79" t="s">
        <v>144</v>
      </c>
      <c r="E29" s="78" t="s">
        <v>175</v>
      </c>
      <c r="F29" s="81" t="s">
        <v>114</v>
      </c>
      <c r="G29" s="27"/>
      <c r="H29" s="27"/>
      <c r="I29" s="27"/>
    </row>
    <row r="30" spans="2:9" ht="21">
      <c r="B30" s="27"/>
      <c r="C30" s="35">
        <v>26</v>
      </c>
      <c r="D30" s="79" t="s">
        <v>145</v>
      </c>
      <c r="E30" s="78" t="s">
        <v>176</v>
      </c>
      <c r="F30" s="81" t="s">
        <v>115</v>
      </c>
      <c r="G30" s="27"/>
      <c r="H30" s="27"/>
      <c r="I30" s="27"/>
    </row>
    <row r="31" spans="2:9" ht="21">
      <c r="B31" s="27"/>
      <c r="C31" s="35">
        <v>27</v>
      </c>
      <c r="D31" s="80" t="s">
        <v>146</v>
      </c>
      <c r="E31" s="78" t="s">
        <v>177</v>
      </c>
      <c r="F31" s="81" t="s">
        <v>97</v>
      </c>
      <c r="G31" s="27"/>
      <c r="H31" s="27"/>
      <c r="I31" s="27"/>
    </row>
    <row r="32" spans="2:9" ht="21">
      <c r="B32" s="27"/>
      <c r="C32" s="35">
        <v>28</v>
      </c>
      <c r="D32" s="79" t="s">
        <v>147</v>
      </c>
      <c r="E32" s="78" t="s">
        <v>178</v>
      </c>
      <c r="F32" s="81" t="s">
        <v>116</v>
      </c>
      <c r="G32" s="27"/>
      <c r="H32" s="27"/>
      <c r="I32" s="27"/>
    </row>
    <row r="33" spans="2:9" ht="21">
      <c r="B33" s="27"/>
      <c r="C33" s="35">
        <v>29</v>
      </c>
      <c r="D33" s="79" t="s">
        <v>148</v>
      </c>
      <c r="E33" s="78" t="s">
        <v>93</v>
      </c>
      <c r="F33" s="81" t="s">
        <v>117</v>
      </c>
      <c r="G33" s="27"/>
      <c r="H33" s="27"/>
      <c r="I33" s="27"/>
    </row>
    <row r="34" spans="2:9" ht="21">
      <c r="B34" s="27"/>
      <c r="C34" s="35">
        <v>30</v>
      </c>
      <c r="D34" s="79" t="s">
        <v>149</v>
      </c>
      <c r="E34" s="78" t="s">
        <v>179</v>
      </c>
      <c r="F34" s="81" t="s">
        <v>118</v>
      </c>
      <c r="G34" s="27"/>
      <c r="H34" s="27"/>
      <c r="I34" s="27"/>
    </row>
    <row r="35" spans="2:9" ht="21">
      <c r="B35" s="27"/>
      <c r="C35" s="35">
        <v>31</v>
      </c>
      <c r="D35" s="79" t="s">
        <v>150</v>
      </c>
      <c r="E35" s="83" t="s">
        <v>180</v>
      </c>
      <c r="F35" s="84" t="s">
        <v>119</v>
      </c>
      <c r="G35" s="27"/>
      <c r="H35" s="27"/>
      <c r="I35" s="27"/>
    </row>
    <row r="36" spans="2:9">
      <c r="B36" s="27"/>
      <c r="C36" s="31"/>
      <c r="D36" s="31"/>
      <c r="E36" s="31"/>
      <c r="F36" s="31"/>
      <c r="G36" s="27"/>
      <c r="H36" s="27"/>
      <c r="I36" s="27"/>
    </row>
    <row r="37" spans="2:9">
      <c r="C37" s="32"/>
      <c r="D37" s="32"/>
      <c r="E37" s="32"/>
      <c r="F37" s="32"/>
    </row>
  </sheetData>
  <mergeCells count="4">
    <mergeCell ref="C2:C4"/>
    <mergeCell ref="D2:D4"/>
    <mergeCell ref="E2:F4"/>
    <mergeCell ref="H2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topLeftCell="A31" zoomScale="126" zoomScaleNormal="126" workbookViewId="0">
      <selection activeCell="K54" sqref="K54"/>
    </sheetView>
  </sheetViews>
  <sheetFormatPr defaultColWidth="9.140625" defaultRowHeight="21.75"/>
  <cols>
    <col min="1" max="1" width="5.28515625" style="36" customWidth="1"/>
    <col min="2" max="2" width="9.140625" style="36" customWidth="1"/>
    <col min="3" max="3" width="14.28515625" style="36" customWidth="1"/>
    <col min="4" max="4" width="10.5703125" style="36" customWidth="1"/>
    <col min="5" max="20" width="5.42578125" style="36" customWidth="1"/>
    <col min="21" max="21" width="6.85546875" style="36" customWidth="1"/>
    <col min="22" max="16384" width="9.140625" style="36"/>
  </cols>
  <sheetData>
    <row r="1" spans="1:28" ht="20.100000000000001" customHeight="1">
      <c r="A1" s="92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4"/>
    </row>
    <row r="2" spans="1:28" ht="20.100000000000001" customHeight="1">
      <c r="A2" s="95" t="str">
        <f>"แบบวิเคราะห์ผู้เรียนรายบุคคล  รหัสวิชา  " &amp; ชื่อ!I5 &amp;"  รายวิชา  "&amp;ชื่อ!I6 &amp;"   ชั้น"&amp;ชื่อ!I7 &amp;"  จำนวนนักเรียน  "&amp;ชื่อ!I8</f>
        <v>แบบวิเคราะห์ผู้เรียนรายบุคคล  รหัสวิชา  ค 33201  รายวิชา  คณิตศาสตร์เพิ่มเติม 5   ชั้นม.6/4  จำนวนนักเรียน  34 คน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7"/>
    </row>
    <row r="3" spans="1:28" ht="20.100000000000001" customHeight="1">
      <c r="A3" s="101" t="s">
        <v>77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3"/>
      <c r="Y3" s="90"/>
      <c r="Z3" s="90"/>
      <c r="AA3" s="37"/>
      <c r="AB3" s="38"/>
    </row>
    <row r="4" spans="1:28" ht="20.100000000000001" customHeight="1">
      <c r="A4" s="100" t="s">
        <v>50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8" ht="20.100000000000001" customHeight="1">
      <c r="A5" s="89" t="s">
        <v>43</v>
      </c>
      <c r="B5" s="89"/>
      <c r="C5" s="89"/>
      <c r="D5" s="88" t="s">
        <v>44</v>
      </c>
      <c r="E5" s="88"/>
      <c r="F5" s="88"/>
      <c r="G5" s="2"/>
      <c r="H5" s="88" t="s">
        <v>25</v>
      </c>
      <c r="I5" s="88"/>
      <c r="J5" s="88"/>
      <c r="K5" s="88"/>
      <c r="L5" s="1" t="s">
        <v>63</v>
      </c>
      <c r="M5" s="1"/>
      <c r="N5" s="1"/>
      <c r="O5" s="1"/>
      <c r="P5" s="2"/>
      <c r="Q5" s="88" t="s">
        <v>49</v>
      </c>
      <c r="R5" s="88"/>
      <c r="S5" s="88"/>
      <c r="T5" s="88"/>
      <c r="U5" s="106"/>
    </row>
    <row r="6" spans="1:28" ht="20.100000000000001" customHeight="1">
      <c r="A6" s="88" t="s">
        <v>86</v>
      </c>
      <c r="B6" s="88"/>
      <c r="C6" s="88"/>
      <c r="D6" s="88" t="s">
        <v>83</v>
      </c>
      <c r="E6" s="88"/>
      <c r="F6" s="88"/>
      <c r="G6" s="2"/>
      <c r="H6" s="88" t="s">
        <v>82</v>
      </c>
      <c r="I6" s="88"/>
      <c r="J6" s="88"/>
      <c r="K6" s="88"/>
      <c r="L6" s="88" t="s">
        <v>46</v>
      </c>
      <c r="M6" s="88"/>
      <c r="N6" s="88"/>
      <c r="O6" s="88"/>
      <c r="P6" s="88"/>
      <c r="Q6" s="88" t="s">
        <v>79</v>
      </c>
      <c r="R6" s="88"/>
      <c r="S6" s="88"/>
      <c r="T6" s="88"/>
      <c r="U6" s="88"/>
    </row>
    <row r="7" spans="1:28" ht="20.100000000000001" customHeight="1">
      <c r="A7" s="88" t="s">
        <v>87</v>
      </c>
      <c r="B7" s="88"/>
      <c r="C7" s="88"/>
      <c r="D7" s="88" t="s">
        <v>84</v>
      </c>
      <c r="E7" s="88"/>
      <c r="F7" s="88"/>
      <c r="G7" s="2"/>
      <c r="H7" s="88" t="s">
        <v>78</v>
      </c>
      <c r="I7" s="88"/>
      <c r="J7" s="88"/>
      <c r="K7" s="88"/>
      <c r="L7" s="88" t="s">
        <v>47</v>
      </c>
      <c r="M7" s="88"/>
      <c r="N7" s="88"/>
      <c r="O7" s="88"/>
      <c r="P7" s="88"/>
      <c r="Q7" s="88" t="s">
        <v>80</v>
      </c>
      <c r="R7" s="88"/>
      <c r="S7" s="88"/>
      <c r="T7" s="88"/>
      <c r="U7" s="88"/>
    </row>
    <row r="8" spans="1:28" ht="20.100000000000001" customHeight="1">
      <c r="A8" s="88" t="s">
        <v>71</v>
      </c>
      <c r="B8" s="88"/>
      <c r="C8" s="88"/>
      <c r="D8" s="88" t="s">
        <v>85</v>
      </c>
      <c r="E8" s="88"/>
      <c r="F8" s="88"/>
      <c r="G8" s="47"/>
      <c r="H8" s="88" t="s">
        <v>73</v>
      </c>
      <c r="I8" s="88"/>
      <c r="J8" s="88"/>
      <c r="K8" s="88"/>
      <c r="L8" s="88" t="s">
        <v>48</v>
      </c>
      <c r="M8" s="88"/>
      <c r="N8" s="88"/>
      <c r="O8" s="88"/>
      <c r="P8" s="88"/>
      <c r="Q8" s="88" t="s">
        <v>81</v>
      </c>
      <c r="R8" s="88"/>
      <c r="S8" s="88"/>
      <c r="T8" s="88"/>
      <c r="U8" s="88"/>
    </row>
    <row r="9" spans="1:28" ht="20.100000000000001" customHeight="1">
      <c r="A9" s="88" t="s">
        <v>70</v>
      </c>
      <c r="B9" s="88"/>
      <c r="C9" s="88"/>
      <c r="D9" s="88" t="s">
        <v>72</v>
      </c>
      <c r="E9" s="88"/>
      <c r="F9" s="88"/>
      <c r="G9" s="2"/>
      <c r="H9" s="88" t="s">
        <v>74</v>
      </c>
      <c r="I9" s="88"/>
      <c r="J9" s="88"/>
      <c r="K9" s="88"/>
      <c r="L9" s="88" t="s">
        <v>75</v>
      </c>
      <c r="M9" s="88"/>
      <c r="N9" s="88"/>
      <c r="O9" s="88"/>
      <c r="P9" s="88"/>
      <c r="Q9" s="88" t="s">
        <v>72</v>
      </c>
      <c r="R9" s="88"/>
      <c r="S9" s="88"/>
      <c r="T9" s="88"/>
      <c r="U9" s="88"/>
    </row>
    <row r="10" spans="1:28" ht="7.9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39"/>
    </row>
    <row r="11" spans="1:28" ht="17.25" customHeight="1">
      <c r="A11" s="91" t="s">
        <v>0</v>
      </c>
      <c r="B11" s="91" t="s">
        <v>1</v>
      </c>
      <c r="C11" s="91" t="s">
        <v>2</v>
      </c>
      <c r="D11" s="91"/>
      <c r="E11" s="91" t="s">
        <v>3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8" t="s">
        <v>9</v>
      </c>
      <c r="V11" s="39"/>
    </row>
    <row r="12" spans="1:28" ht="14.25" customHeight="1">
      <c r="A12" s="91"/>
      <c r="B12" s="91"/>
      <c r="C12" s="91"/>
      <c r="D12" s="91"/>
      <c r="E12" s="91" t="s">
        <v>4</v>
      </c>
      <c r="F12" s="91"/>
      <c r="G12" s="91"/>
      <c r="H12" s="91" t="s">
        <v>5</v>
      </c>
      <c r="I12" s="91"/>
      <c r="J12" s="91"/>
      <c r="K12" s="91" t="s">
        <v>6</v>
      </c>
      <c r="L12" s="91"/>
      <c r="M12" s="91"/>
      <c r="N12" s="91"/>
      <c r="O12" s="91" t="s">
        <v>7</v>
      </c>
      <c r="P12" s="91"/>
      <c r="Q12" s="91"/>
      <c r="R12" s="91" t="s">
        <v>8</v>
      </c>
      <c r="S12" s="91"/>
      <c r="T12" s="91"/>
      <c r="U12" s="98"/>
      <c r="V12" s="39"/>
    </row>
    <row r="13" spans="1:28" ht="13.5" customHeight="1">
      <c r="A13" s="91"/>
      <c r="B13" s="91"/>
      <c r="C13" s="91"/>
      <c r="D13" s="91"/>
      <c r="E13" s="49">
        <v>1.1000000000000001</v>
      </c>
      <c r="F13" s="49">
        <v>1.2</v>
      </c>
      <c r="G13" s="49">
        <v>1.3</v>
      </c>
      <c r="H13" s="49">
        <v>2.1</v>
      </c>
      <c r="I13" s="49">
        <v>2.2000000000000002</v>
      </c>
      <c r="J13" s="49">
        <v>2.2999999999999998</v>
      </c>
      <c r="K13" s="49">
        <v>3.1</v>
      </c>
      <c r="L13" s="49">
        <v>3.2</v>
      </c>
      <c r="M13" s="49">
        <v>3.3</v>
      </c>
      <c r="N13" s="49">
        <v>3.4</v>
      </c>
      <c r="O13" s="49">
        <v>4.0999999999999996</v>
      </c>
      <c r="P13" s="49">
        <v>4.2</v>
      </c>
      <c r="Q13" s="49">
        <v>4.3</v>
      </c>
      <c r="R13" s="49">
        <v>5.0999999999999996</v>
      </c>
      <c r="S13" s="49">
        <v>5.2</v>
      </c>
      <c r="T13" s="49">
        <v>5.3</v>
      </c>
      <c r="U13" s="98"/>
      <c r="V13" s="39"/>
    </row>
    <row r="14" spans="1:28" s="57" customFormat="1" ht="18" customHeight="1">
      <c r="A14" s="53">
        <f>ชื่อ!C5</f>
        <v>1</v>
      </c>
      <c r="B14" s="53" t="str">
        <f>ชื่อ!D5</f>
        <v>07836</v>
      </c>
      <c r="C14" s="54" t="str">
        <f>ชื่อ!E5</f>
        <v xml:space="preserve">นายนครินทร์ </v>
      </c>
      <c r="D14" s="55" t="str">
        <f>ชื่อ!F5</f>
        <v>สาริขา</v>
      </c>
      <c r="E14" s="24">
        <v>2</v>
      </c>
      <c r="F14" s="25">
        <v>2</v>
      </c>
      <c r="G14" s="26">
        <v>2</v>
      </c>
      <c r="H14" s="24">
        <v>2</v>
      </c>
      <c r="I14" s="25">
        <v>2</v>
      </c>
      <c r="J14" s="26">
        <v>2</v>
      </c>
      <c r="K14" s="24">
        <v>2</v>
      </c>
      <c r="L14" s="25">
        <v>2</v>
      </c>
      <c r="M14" s="48">
        <v>3</v>
      </c>
      <c r="N14" s="26">
        <v>2</v>
      </c>
      <c r="O14" s="24">
        <v>2</v>
      </c>
      <c r="P14" s="25">
        <v>2</v>
      </c>
      <c r="Q14" s="26">
        <v>2</v>
      </c>
      <c r="R14" s="24">
        <v>2</v>
      </c>
      <c r="S14" s="25">
        <v>2</v>
      </c>
      <c r="T14" s="26">
        <v>2</v>
      </c>
      <c r="U14" s="51">
        <f>AVERAGE(E14:T14)</f>
        <v>2.0625</v>
      </c>
      <c r="V14" s="56"/>
    </row>
    <row r="15" spans="1:28" s="57" customFormat="1" ht="18" customHeight="1">
      <c r="A15" s="58">
        <f>ชื่อ!C6</f>
        <v>2</v>
      </c>
      <c r="B15" s="58" t="str">
        <f>ชื่อ!D6</f>
        <v>07848</v>
      </c>
      <c r="C15" s="54" t="str">
        <f>ชื่อ!E6</f>
        <v xml:space="preserve">นางสาวจุฑามาศ </v>
      </c>
      <c r="D15" s="59" t="str">
        <f>ชื่อ!F6</f>
        <v>ศรีสาคร</v>
      </c>
      <c r="E15" s="24">
        <v>2</v>
      </c>
      <c r="F15" s="25">
        <v>2</v>
      </c>
      <c r="G15" s="26">
        <v>2</v>
      </c>
      <c r="H15" s="24">
        <v>2</v>
      </c>
      <c r="I15" s="25">
        <v>2</v>
      </c>
      <c r="J15" s="26">
        <v>2</v>
      </c>
      <c r="K15" s="24">
        <v>2</v>
      </c>
      <c r="L15" s="25">
        <v>2</v>
      </c>
      <c r="M15" s="48">
        <v>3</v>
      </c>
      <c r="N15" s="26">
        <v>2</v>
      </c>
      <c r="O15" s="24">
        <v>2</v>
      </c>
      <c r="P15" s="25">
        <v>2</v>
      </c>
      <c r="Q15" s="26">
        <v>2</v>
      </c>
      <c r="R15" s="24">
        <v>2</v>
      </c>
      <c r="S15" s="25">
        <v>2</v>
      </c>
      <c r="T15" s="26">
        <v>2</v>
      </c>
      <c r="U15" s="52">
        <f t="shared" ref="U15:U44" si="0">AVERAGE(E15:T15)</f>
        <v>2.0625</v>
      </c>
      <c r="V15" s="56"/>
    </row>
    <row r="16" spans="1:28" s="57" customFormat="1" ht="18" customHeight="1">
      <c r="A16" s="58">
        <f>ชื่อ!C7</f>
        <v>3</v>
      </c>
      <c r="B16" s="58" t="str">
        <f>ชื่อ!D7</f>
        <v>07850</v>
      </c>
      <c r="C16" s="54" t="str">
        <f>ชื่อ!E7</f>
        <v>นางสาวชมพูนุช</v>
      </c>
      <c r="D16" s="59" t="str">
        <f>ชื่อ!F7</f>
        <v>ทิพย์พิมล</v>
      </c>
      <c r="E16" s="24">
        <v>2</v>
      </c>
      <c r="F16" s="25">
        <v>2</v>
      </c>
      <c r="G16" s="26">
        <v>2</v>
      </c>
      <c r="H16" s="24">
        <v>2</v>
      </c>
      <c r="I16" s="25">
        <v>2</v>
      </c>
      <c r="J16" s="26">
        <v>2</v>
      </c>
      <c r="K16" s="24">
        <v>2</v>
      </c>
      <c r="L16" s="25">
        <v>2</v>
      </c>
      <c r="M16" s="48">
        <v>2</v>
      </c>
      <c r="N16" s="26">
        <v>2</v>
      </c>
      <c r="O16" s="24">
        <v>2</v>
      </c>
      <c r="P16" s="25">
        <v>2</v>
      </c>
      <c r="Q16" s="26">
        <v>2</v>
      </c>
      <c r="R16" s="24">
        <v>2</v>
      </c>
      <c r="S16" s="25">
        <v>2</v>
      </c>
      <c r="T16" s="26">
        <v>2</v>
      </c>
      <c r="U16" s="52">
        <f t="shared" si="0"/>
        <v>2</v>
      </c>
      <c r="V16" s="56"/>
    </row>
    <row r="17" spans="1:22" s="57" customFormat="1" ht="18" customHeight="1">
      <c r="A17" s="58">
        <f>ชื่อ!C8</f>
        <v>4</v>
      </c>
      <c r="B17" s="58" t="str">
        <f>ชื่อ!D8</f>
        <v>07851</v>
      </c>
      <c r="C17" s="54" t="str">
        <f>ชื่อ!E8</f>
        <v>นางสาวณัฏธิกา</v>
      </c>
      <c r="D17" s="59" t="str">
        <f>ชื่อ!F8</f>
        <v>จันทฤทธิ์</v>
      </c>
      <c r="E17" s="24">
        <v>2</v>
      </c>
      <c r="F17" s="25">
        <v>2</v>
      </c>
      <c r="G17" s="26">
        <v>2</v>
      </c>
      <c r="H17" s="24">
        <v>2</v>
      </c>
      <c r="I17" s="25">
        <v>2</v>
      </c>
      <c r="J17" s="26">
        <v>2</v>
      </c>
      <c r="K17" s="24">
        <v>2</v>
      </c>
      <c r="L17" s="25">
        <v>1</v>
      </c>
      <c r="M17" s="48">
        <v>2</v>
      </c>
      <c r="N17" s="26">
        <v>2</v>
      </c>
      <c r="O17" s="24">
        <v>3</v>
      </c>
      <c r="P17" s="25">
        <v>3</v>
      </c>
      <c r="Q17" s="26">
        <v>2</v>
      </c>
      <c r="R17" s="24">
        <v>2</v>
      </c>
      <c r="S17" s="25">
        <v>3</v>
      </c>
      <c r="T17" s="26">
        <v>2</v>
      </c>
      <c r="U17" s="52">
        <f t="shared" si="0"/>
        <v>2.125</v>
      </c>
      <c r="V17" s="56"/>
    </row>
    <row r="18" spans="1:22" s="57" customFormat="1" ht="18" customHeight="1">
      <c r="A18" s="58">
        <f>ชื่อ!C9</f>
        <v>5</v>
      </c>
      <c r="B18" s="58" t="str">
        <f>ชื่อ!D9</f>
        <v>07868</v>
      </c>
      <c r="C18" s="54" t="str">
        <f>ชื่อ!E9</f>
        <v>นางสาวรุ้งทิพย์</v>
      </c>
      <c r="D18" s="59" t="str">
        <f>ชื่อ!F9</f>
        <v>ทองสัมฤทธิ์</v>
      </c>
      <c r="E18" s="24">
        <v>2</v>
      </c>
      <c r="F18" s="25">
        <v>2</v>
      </c>
      <c r="G18" s="26">
        <v>2</v>
      </c>
      <c r="H18" s="24">
        <v>2</v>
      </c>
      <c r="I18" s="25">
        <v>2</v>
      </c>
      <c r="J18" s="26">
        <v>2</v>
      </c>
      <c r="K18" s="24">
        <v>2</v>
      </c>
      <c r="L18" s="25">
        <v>2</v>
      </c>
      <c r="M18" s="48">
        <v>2</v>
      </c>
      <c r="N18" s="26">
        <v>2</v>
      </c>
      <c r="O18" s="24">
        <v>3</v>
      </c>
      <c r="P18" s="25">
        <v>2</v>
      </c>
      <c r="Q18" s="26">
        <v>2</v>
      </c>
      <c r="R18" s="24">
        <v>2</v>
      </c>
      <c r="S18" s="25">
        <v>2</v>
      </c>
      <c r="T18" s="26">
        <v>2</v>
      </c>
      <c r="U18" s="52">
        <f t="shared" si="0"/>
        <v>2.0625</v>
      </c>
      <c r="V18" s="56"/>
    </row>
    <row r="19" spans="1:22" s="57" customFormat="1" ht="18" customHeight="1">
      <c r="A19" s="58">
        <f>ชื่อ!C10</f>
        <v>6</v>
      </c>
      <c r="B19" s="58" t="str">
        <f>ชื่อ!D10</f>
        <v>07869</v>
      </c>
      <c r="C19" s="54" t="str">
        <f>ชื่อ!E10</f>
        <v>นางสาววราภรณ์</v>
      </c>
      <c r="D19" s="59" t="str">
        <f>ชื่อ!F10</f>
        <v>นกน้อย</v>
      </c>
      <c r="E19" s="24">
        <v>2</v>
      </c>
      <c r="F19" s="25">
        <v>3</v>
      </c>
      <c r="G19" s="26">
        <v>2</v>
      </c>
      <c r="H19" s="24">
        <v>3</v>
      </c>
      <c r="I19" s="25">
        <v>2</v>
      </c>
      <c r="J19" s="26">
        <v>2</v>
      </c>
      <c r="K19" s="24">
        <v>2</v>
      </c>
      <c r="L19" s="25">
        <v>2</v>
      </c>
      <c r="M19" s="48">
        <v>3</v>
      </c>
      <c r="N19" s="26">
        <v>3</v>
      </c>
      <c r="O19" s="24">
        <v>3</v>
      </c>
      <c r="P19" s="25">
        <v>3</v>
      </c>
      <c r="Q19" s="26">
        <v>3</v>
      </c>
      <c r="R19" s="24">
        <v>3</v>
      </c>
      <c r="S19" s="25">
        <v>3</v>
      </c>
      <c r="T19" s="26">
        <v>3</v>
      </c>
      <c r="U19" s="52">
        <f t="shared" si="0"/>
        <v>2.625</v>
      </c>
      <c r="V19" s="56"/>
    </row>
    <row r="20" spans="1:22" s="57" customFormat="1" ht="18" customHeight="1">
      <c r="A20" s="58">
        <f>ชื่อ!C11</f>
        <v>7</v>
      </c>
      <c r="B20" s="58" t="str">
        <f>ชื่อ!D11</f>
        <v>07873</v>
      </c>
      <c r="C20" s="54" t="str">
        <f>ชื่อ!E11</f>
        <v>นางสาวสุภาวิตา</v>
      </c>
      <c r="D20" s="59" t="str">
        <f>ชื่อ!F11</f>
        <v>ฉวาง</v>
      </c>
      <c r="E20" s="24">
        <v>2</v>
      </c>
      <c r="F20" s="25">
        <v>2</v>
      </c>
      <c r="G20" s="26">
        <v>3</v>
      </c>
      <c r="H20" s="24">
        <v>2</v>
      </c>
      <c r="I20" s="25">
        <v>2</v>
      </c>
      <c r="J20" s="26">
        <v>2</v>
      </c>
      <c r="K20" s="24">
        <v>2</v>
      </c>
      <c r="L20" s="25">
        <v>2</v>
      </c>
      <c r="M20" s="48">
        <v>3</v>
      </c>
      <c r="N20" s="26">
        <v>3</v>
      </c>
      <c r="O20" s="24">
        <v>3</v>
      </c>
      <c r="P20" s="25">
        <v>3</v>
      </c>
      <c r="Q20" s="26">
        <v>3</v>
      </c>
      <c r="R20" s="24">
        <v>3</v>
      </c>
      <c r="S20" s="25">
        <v>3</v>
      </c>
      <c r="T20" s="26">
        <v>3</v>
      </c>
      <c r="U20" s="52">
        <f t="shared" si="0"/>
        <v>2.5625</v>
      </c>
      <c r="V20" s="56"/>
    </row>
    <row r="21" spans="1:22" s="57" customFormat="1" ht="18" customHeight="1">
      <c r="A21" s="58">
        <f>ชื่อ!C12</f>
        <v>8</v>
      </c>
      <c r="B21" s="58" t="str">
        <f>ชื่อ!D12</f>
        <v>07879</v>
      </c>
      <c r="C21" s="54" t="str">
        <f>ชื่อ!E12</f>
        <v>นายดุลยฤทธิ์</v>
      </c>
      <c r="D21" s="59" t="str">
        <f>ชื่อ!F12</f>
        <v>ขจร</v>
      </c>
      <c r="E21" s="24">
        <v>2</v>
      </c>
      <c r="F21" s="25">
        <v>1</v>
      </c>
      <c r="G21" s="26">
        <v>3</v>
      </c>
      <c r="H21" s="24">
        <v>2</v>
      </c>
      <c r="I21" s="25">
        <v>3</v>
      </c>
      <c r="J21" s="26">
        <v>2</v>
      </c>
      <c r="K21" s="24">
        <v>2</v>
      </c>
      <c r="L21" s="25">
        <v>2</v>
      </c>
      <c r="M21" s="48">
        <v>3</v>
      </c>
      <c r="N21" s="26">
        <v>3</v>
      </c>
      <c r="O21" s="24">
        <v>3</v>
      </c>
      <c r="P21" s="25">
        <v>3</v>
      </c>
      <c r="Q21" s="26">
        <v>3</v>
      </c>
      <c r="R21" s="24">
        <v>3</v>
      </c>
      <c r="S21" s="25">
        <v>3</v>
      </c>
      <c r="T21" s="26">
        <v>3</v>
      </c>
      <c r="U21" s="52">
        <f t="shared" si="0"/>
        <v>2.5625</v>
      </c>
      <c r="V21" s="56"/>
    </row>
    <row r="22" spans="1:22" s="57" customFormat="1" ht="18" customHeight="1">
      <c r="A22" s="58">
        <f>ชื่อ!C13</f>
        <v>9</v>
      </c>
      <c r="B22" s="58" t="str">
        <f>ชื่อ!D13</f>
        <v>07882</v>
      </c>
      <c r="C22" s="54" t="str">
        <f>ชื่อ!E13</f>
        <v>นายนฤพนธ์</v>
      </c>
      <c r="D22" s="59" t="str">
        <f>ชื่อ!F13</f>
        <v>แพทย์อินทร์</v>
      </c>
      <c r="E22" s="24">
        <v>2</v>
      </c>
      <c r="F22" s="25">
        <v>1</v>
      </c>
      <c r="G22" s="26">
        <v>2</v>
      </c>
      <c r="H22" s="24">
        <v>2</v>
      </c>
      <c r="I22" s="25">
        <v>2</v>
      </c>
      <c r="J22" s="26">
        <v>2</v>
      </c>
      <c r="K22" s="24">
        <v>2</v>
      </c>
      <c r="L22" s="25">
        <v>2</v>
      </c>
      <c r="M22" s="48">
        <v>2</v>
      </c>
      <c r="N22" s="26">
        <v>2</v>
      </c>
      <c r="O22" s="24">
        <v>2</v>
      </c>
      <c r="P22" s="25">
        <v>2</v>
      </c>
      <c r="Q22" s="26">
        <v>2</v>
      </c>
      <c r="R22" s="24">
        <v>2</v>
      </c>
      <c r="S22" s="25">
        <v>2</v>
      </c>
      <c r="T22" s="26">
        <v>2</v>
      </c>
      <c r="U22" s="52">
        <f t="shared" si="0"/>
        <v>1.9375</v>
      </c>
      <c r="V22" s="56"/>
    </row>
    <row r="23" spans="1:22" s="57" customFormat="1" ht="18" customHeight="1">
      <c r="A23" s="58">
        <f>ชื่อ!C14</f>
        <v>10</v>
      </c>
      <c r="B23" s="58" t="str">
        <f>ชื่อ!D14</f>
        <v>07894</v>
      </c>
      <c r="C23" s="54" t="str">
        <f>ชื่อ!E14</f>
        <v>นางสาวกรรนิกา</v>
      </c>
      <c r="D23" s="59" t="str">
        <f>ชื่อ!F14</f>
        <v>พุฒทอง</v>
      </c>
      <c r="E23" s="24">
        <v>2</v>
      </c>
      <c r="F23" s="25">
        <v>1</v>
      </c>
      <c r="G23" s="26">
        <v>2</v>
      </c>
      <c r="H23" s="24">
        <v>2</v>
      </c>
      <c r="I23" s="25">
        <v>2</v>
      </c>
      <c r="J23" s="26">
        <v>2</v>
      </c>
      <c r="K23" s="24">
        <v>2</v>
      </c>
      <c r="L23" s="25">
        <v>2</v>
      </c>
      <c r="M23" s="48">
        <v>2</v>
      </c>
      <c r="N23" s="26">
        <v>1</v>
      </c>
      <c r="O23" s="24">
        <v>2</v>
      </c>
      <c r="P23" s="25">
        <v>2</v>
      </c>
      <c r="Q23" s="26">
        <v>2</v>
      </c>
      <c r="R23" s="24">
        <v>2</v>
      </c>
      <c r="S23" s="25">
        <v>2</v>
      </c>
      <c r="T23" s="26">
        <v>2</v>
      </c>
      <c r="U23" s="52">
        <f t="shared" si="0"/>
        <v>1.875</v>
      </c>
      <c r="V23" s="56"/>
    </row>
    <row r="24" spans="1:22" s="57" customFormat="1" ht="18" customHeight="1">
      <c r="A24" s="58">
        <f>ชื่อ!C15</f>
        <v>11</v>
      </c>
      <c r="B24" s="58" t="str">
        <f>ชื่อ!D15</f>
        <v>07896</v>
      </c>
      <c r="C24" s="54" t="str">
        <f>ชื่อ!E15</f>
        <v>นางสาวชณิตา</v>
      </c>
      <c r="D24" s="59" t="str">
        <f>ชื่อ!F15</f>
        <v>จันทฤทธิ์</v>
      </c>
      <c r="E24" s="24">
        <v>2</v>
      </c>
      <c r="F24" s="25">
        <v>2</v>
      </c>
      <c r="G24" s="26">
        <v>2</v>
      </c>
      <c r="H24" s="24">
        <v>2</v>
      </c>
      <c r="I24" s="25">
        <v>2</v>
      </c>
      <c r="J24" s="26">
        <v>2</v>
      </c>
      <c r="K24" s="24">
        <v>2</v>
      </c>
      <c r="L24" s="25">
        <v>2</v>
      </c>
      <c r="M24" s="48">
        <v>1</v>
      </c>
      <c r="N24" s="26">
        <v>2</v>
      </c>
      <c r="O24" s="24">
        <v>2</v>
      </c>
      <c r="P24" s="25">
        <v>2</v>
      </c>
      <c r="Q24" s="26">
        <v>2</v>
      </c>
      <c r="R24" s="24">
        <v>2</v>
      </c>
      <c r="S24" s="25">
        <v>2</v>
      </c>
      <c r="T24" s="26">
        <v>2</v>
      </c>
      <c r="U24" s="52">
        <f t="shared" si="0"/>
        <v>1.9375</v>
      </c>
      <c r="V24" s="56"/>
    </row>
    <row r="25" spans="1:22" s="57" customFormat="1" ht="18" customHeight="1">
      <c r="A25" s="58">
        <f>ชื่อ!C16</f>
        <v>12</v>
      </c>
      <c r="B25" s="58" t="str">
        <f>ชื่อ!D16</f>
        <v>07905</v>
      </c>
      <c r="C25" s="54" t="str">
        <f>ชื่อ!E16</f>
        <v>นางสาวผัลย์สุภา</v>
      </c>
      <c r="D25" s="59" t="str">
        <f>ชื่อ!F16</f>
        <v>ศักดา</v>
      </c>
      <c r="E25" s="24">
        <v>2</v>
      </c>
      <c r="F25" s="25">
        <v>1</v>
      </c>
      <c r="G25" s="26">
        <v>2</v>
      </c>
      <c r="H25" s="24">
        <v>2</v>
      </c>
      <c r="I25" s="25">
        <v>2</v>
      </c>
      <c r="J25" s="26">
        <v>2</v>
      </c>
      <c r="K25" s="24">
        <v>2</v>
      </c>
      <c r="L25" s="25">
        <v>2</v>
      </c>
      <c r="M25" s="48">
        <v>2</v>
      </c>
      <c r="N25" s="26">
        <v>2</v>
      </c>
      <c r="O25" s="24">
        <v>2</v>
      </c>
      <c r="P25" s="25">
        <v>2</v>
      </c>
      <c r="Q25" s="26">
        <v>2</v>
      </c>
      <c r="R25" s="24">
        <v>2</v>
      </c>
      <c r="S25" s="25">
        <v>2</v>
      </c>
      <c r="T25" s="26">
        <v>2</v>
      </c>
      <c r="U25" s="52">
        <f t="shared" si="0"/>
        <v>1.9375</v>
      </c>
      <c r="V25" s="56"/>
    </row>
    <row r="26" spans="1:22" s="57" customFormat="1" ht="18" customHeight="1">
      <c r="A26" s="58">
        <f>ชื่อ!C17</f>
        <v>13</v>
      </c>
      <c r="B26" s="58" t="str">
        <f>ชื่อ!D17</f>
        <v>07906</v>
      </c>
      <c r="C26" s="54" t="str">
        <f>ชื่อ!E17</f>
        <v>นางสาวมานิดา</v>
      </c>
      <c r="D26" s="59" t="str">
        <f>ชื่อ!F17</f>
        <v>นิลสำราญ</v>
      </c>
      <c r="E26" s="24">
        <v>2</v>
      </c>
      <c r="F26" s="25">
        <v>2</v>
      </c>
      <c r="G26" s="26">
        <v>2</v>
      </c>
      <c r="H26" s="24">
        <v>2</v>
      </c>
      <c r="I26" s="25">
        <v>2</v>
      </c>
      <c r="J26" s="26">
        <v>2</v>
      </c>
      <c r="K26" s="24">
        <v>2</v>
      </c>
      <c r="L26" s="25">
        <v>2</v>
      </c>
      <c r="M26" s="48">
        <v>2</v>
      </c>
      <c r="N26" s="26">
        <v>2</v>
      </c>
      <c r="O26" s="24">
        <v>2</v>
      </c>
      <c r="P26" s="25">
        <v>2</v>
      </c>
      <c r="Q26" s="26">
        <v>2</v>
      </c>
      <c r="R26" s="24">
        <v>2</v>
      </c>
      <c r="S26" s="25">
        <v>2</v>
      </c>
      <c r="T26" s="26">
        <v>2</v>
      </c>
      <c r="U26" s="52">
        <f t="shared" si="0"/>
        <v>2</v>
      </c>
      <c r="V26" s="56"/>
    </row>
    <row r="27" spans="1:22" s="57" customFormat="1" ht="18" customHeight="1">
      <c r="A27" s="58">
        <f>ชื่อ!C18</f>
        <v>14</v>
      </c>
      <c r="B27" s="58" t="str">
        <f>ชื่อ!D18</f>
        <v>07915</v>
      </c>
      <c r="C27" s="54" t="str">
        <f>ชื่อ!E18</f>
        <v>นางสาวอวัสดา</v>
      </c>
      <c r="D27" s="59" t="str">
        <f>ชื่อ!F18</f>
        <v>ขาวจิตต์</v>
      </c>
      <c r="E27" s="24">
        <v>2</v>
      </c>
      <c r="F27" s="25">
        <v>2</v>
      </c>
      <c r="G27" s="26">
        <v>2</v>
      </c>
      <c r="H27" s="24">
        <v>2</v>
      </c>
      <c r="I27" s="25">
        <v>2</v>
      </c>
      <c r="J27" s="26">
        <v>2</v>
      </c>
      <c r="K27" s="24">
        <v>2</v>
      </c>
      <c r="L27" s="25">
        <v>2</v>
      </c>
      <c r="M27" s="48">
        <v>2</v>
      </c>
      <c r="N27" s="26">
        <v>2</v>
      </c>
      <c r="O27" s="24">
        <v>3</v>
      </c>
      <c r="P27" s="25">
        <v>3</v>
      </c>
      <c r="Q27" s="26">
        <v>3</v>
      </c>
      <c r="R27" s="24">
        <v>3</v>
      </c>
      <c r="S27" s="25">
        <v>2</v>
      </c>
      <c r="T27" s="26">
        <v>2</v>
      </c>
      <c r="U27" s="52">
        <f t="shared" si="0"/>
        <v>2.25</v>
      </c>
      <c r="V27" s="56"/>
    </row>
    <row r="28" spans="1:22" s="57" customFormat="1" ht="18" customHeight="1">
      <c r="A28" s="58">
        <f>ชื่อ!C19</f>
        <v>15</v>
      </c>
      <c r="B28" s="58" t="str">
        <f>ชื่อ!D19</f>
        <v>07916</v>
      </c>
      <c r="C28" s="54" t="str">
        <f>ชื่อ!E19</f>
        <v xml:space="preserve">นางสาวอารดี </v>
      </c>
      <c r="D28" s="59" t="str">
        <f>ชื่อ!F19</f>
        <v>จันทวงศ์</v>
      </c>
      <c r="E28" s="24">
        <v>2</v>
      </c>
      <c r="F28" s="25">
        <v>2</v>
      </c>
      <c r="G28" s="26">
        <v>2</v>
      </c>
      <c r="H28" s="24">
        <v>2</v>
      </c>
      <c r="I28" s="25">
        <v>2</v>
      </c>
      <c r="J28" s="26">
        <v>2</v>
      </c>
      <c r="K28" s="24">
        <v>2</v>
      </c>
      <c r="L28" s="25">
        <v>2</v>
      </c>
      <c r="M28" s="48">
        <v>2</v>
      </c>
      <c r="N28" s="26">
        <v>2</v>
      </c>
      <c r="O28" s="24">
        <v>3</v>
      </c>
      <c r="P28" s="25">
        <v>3</v>
      </c>
      <c r="Q28" s="26">
        <v>3</v>
      </c>
      <c r="R28" s="24">
        <v>2</v>
      </c>
      <c r="S28" s="25">
        <v>2</v>
      </c>
      <c r="T28" s="26">
        <v>2</v>
      </c>
      <c r="U28" s="52">
        <f t="shared" si="0"/>
        <v>2.1875</v>
      </c>
      <c r="V28" s="56"/>
    </row>
    <row r="29" spans="1:22" s="57" customFormat="1" ht="18" customHeight="1">
      <c r="A29" s="58">
        <f>ชื่อ!C20</f>
        <v>16</v>
      </c>
      <c r="B29" s="58" t="str">
        <f>ชื่อ!D20</f>
        <v>07921</v>
      </c>
      <c r="C29" s="54" t="str">
        <f>ชื่อ!E20</f>
        <v>นายธนิต</v>
      </c>
      <c r="D29" s="59" t="str">
        <f>ชื่อ!F20</f>
        <v>จันทร์พฤกษ์</v>
      </c>
      <c r="E29" s="24">
        <v>2</v>
      </c>
      <c r="F29" s="25">
        <v>2</v>
      </c>
      <c r="G29" s="26">
        <v>2</v>
      </c>
      <c r="H29" s="24">
        <v>1</v>
      </c>
      <c r="I29" s="25">
        <v>2</v>
      </c>
      <c r="J29" s="26">
        <v>2</v>
      </c>
      <c r="K29" s="24">
        <v>1</v>
      </c>
      <c r="L29" s="25">
        <v>2</v>
      </c>
      <c r="M29" s="48">
        <v>3</v>
      </c>
      <c r="N29" s="26">
        <v>2</v>
      </c>
      <c r="O29" s="24">
        <v>2</v>
      </c>
      <c r="P29" s="25">
        <v>3</v>
      </c>
      <c r="Q29" s="26">
        <v>2</v>
      </c>
      <c r="R29" s="24">
        <v>2</v>
      </c>
      <c r="S29" s="25">
        <v>2</v>
      </c>
      <c r="T29" s="26">
        <v>2</v>
      </c>
      <c r="U29" s="52">
        <f t="shared" si="0"/>
        <v>2</v>
      </c>
      <c r="V29" s="56"/>
    </row>
    <row r="30" spans="1:22" s="57" customFormat="1" ht="18" customHeight="1">
      <c r="A30" s="58">
        <f>ชื่อ!C21</f>
        <v>17</v>
      </c>
      <c r="B30" s="58" t="str">
        <f>ชื่อ!D21</f>
        <v>07935</v>
      </c>
      <c r="C30" s="54" t="str">
        <f>ชื่อ!E21</f>
        <v>นางสาวฐัตสณีย์</v>
      </c>
      <c r="D30" s="59" t="str">
        <f>ชื่อ!F21</f>
        <v>คงกัน</v>
      </c>
      <c r="E30" s="24">
        <v>2</v>
      </c>
      <c r="F30" s="25">
        <v>1</v>
      </c>
      <c r="G30" s="26">
        <v>2</v>
      </c>
      <c r="H30" s="24">
        <v>1</v>
      </c>
      <c r="I30" s="25">
        <v>2</v>
      </c>
      <c r="J30" s="26">
        <v>2</v>
      </c>
      <c r="K30" s="24">
        <v>1</v>
      </c>
      <c r="L30" s="25">
        <v>2</v>
      </c>
      <c r="M30" s="48">
        <v>2</v>
      </c>
      <c r="N30" s="26">
        <v>3</v>
      </c>
      <c r="O30" s="24">
        <v>3</v>
      </c>
      <c r="P30" s="25">
        <v>3</v>
      </c>
      <c r="Q30" s="26">
        <v>2</v>
      </c>
      <c r="R30" s="24">
        <v>3</v>
      </c>
      <c r="S30" s="25">
        <v>2</v>
      </c>
      <c r="T30" s="26">
        <v>2</v>
      </c>
      <c r="U30" s="52">
        <f t="shared" si="0"/>
        <v>2.0625</v>
      </c>
      <c r="V30" s="56"/>
    </row>
    <row r="31" spans="1:22" s="57" customFormat="1" ht="18" customHeight="1">
      <c r="A31" s="58">
        <f>ชื่อ!C22</f>
        <v>18</v>
      </c>
      <c r="B31" s="58" t="str">
        <f>ชื่อ!D22</f>
        <v>07937</v>
      </c>
      <c r="C31" s="54" t="str">
        <f>ชื่อ!E22</f>
        <v>นางสาวนิชาภัทร</v>
      </c>
      <c r="D31" s="59" t="str">
        <f>ชื่อ!F22</f>
        <v>ขาวผ่อง</v>
      </c>
      <c r="E31" s="24">
        <v>2</v>
      </c>
      <c r="F31" s="25">
        <v>1</v>
      </c>
      <c r="G31" s="26">
        <v>2</v>
      </c>
      <c r="H31" s="24">
        <v>1</v>
      </c>
      <c r="I31" s="25">
        <v>2</v>
      </c>
      <c r="J31" s="26">
        <v>2</v>
      </c>
      <c r="K31" s="24">
        <v>1</v>
      </c>
      <c r="L31" s="25">
        <v>2</v>
      </c>
      <c r="M31" s="48">
        <v>1</v>
      </c>
      <c r="N31" s="26">
        <v>1</v>
      </c>
      <c r="O31" s="24">
        <v>2</v>
      </c>
      <c r="P31" s="25">
        <v>1</v>
      </c>
      <c r="Q31" s="26">
        <v>1</v>
      </c>
      <c r="R31" s="24">
        <v>1</v>
      </c>
      <c r="S31" s="25">
        <v>1</v>
      </c>
      <c r="T31" s="26">
        <v>2</v>
      </c>
      <c r="U31" s="52">
        <f t="shared" si="0"/>
        <v>1.4375</v>
      </c>
      <c r="V31" s="56"/>
    </row>
    <row r="32" spans="1:22" s="57" customFormat="1" ht="18" customHeight="1">
      <c r="A32" s="58">
        <f>ชื่อ!C23</f>
        <v>19</v>
      </c>
      <c r="B32" s="58" t="str">
        <f>ชื่อ!D23</f>
        <v>07945</v>
      </c>
      <c r="C32" s="54" t="str">
        <f>ชื่อ!E23</f>
        <v>นางสาววราภรณ์</v>
      </c>
      <c r="D32" s="59" t="str">
        <f>ชื่อ!F23</f>
        <v>หิตานนท์</v>
      </c>
      <c r="E32" s="24">
        <v>2</v>
      </c>
      <c r="F32" s="25">
        <v>2</v>
      </c>
      <c r="G32" s="26">
        <v>2</v>
      </c>
      <c r="H32" s="24">
        <v>1</v>
      </c>
      <c r="I32" s="25">
        <v>2</v>
      </c>
      <c r="J32" s="26">
        <v>3</v>
      </c>
      <c r="K32" s="24">
        <v>1</v>
      </c>
      <c r="L32" s="25">
        <v>2</v>
      </c>
      <c r="M32" s="48">
        <v>3</v>
      </c>
      <c r="N32" s="26">
        <v>3</v>
      </c>
      <c r="O32" s="24">
        <v>3</v>
      </c>
      <c r="P32" s="25">
        <v>3</v>
      </c>
      <c r="Q32" s="26">
        <v>2</v>
      </c>
      <c r="R32" s="24">
        <v>3</v>
      </c>
      <c r="S32" s="25">
        <v>3</v>
      </c>
      <c r="T32" s="26">
        <v>2</v>
      </c>
      <c r="U32" s="52">
        <f t="shared" si="0"/>
        <v>2.3125</v>
      </c>
      <c r="V32" s="56"/>
    </row>
    <row r="33" spans="1:22" s="57" customFormat="1" ht="18" customHeight="1">
      <c r="A33" s="58">
        <f>ชื่อ!C24</f>
        <v>20</v>
      </c>
      <c r="B33" s="58" t="str">
        <f>ชื่อ!D24</f>
        <v>07952</v>
      </c>
      <c r="C33" s="54" t="str">
        <f>ชื่อ!E24</f>
        <v>นางสาวสุภาวดี</v>
      </c>
      <c r="D33" s="59" t="str">
        <f>ชื่อ!F24</f>
        <v>ทองสัมฤทธิ์</v>
      </c>
      <c r="E33" s="24">
        <v>2</v>
      </c>
      <c r="F33" s="25">
        <v>2</v>
      </c>
      <c r="G33" s="26">
        <v>2</v>
      </c>
      <c r="H33" s="24">
        <v>1</v>
      </c>
      <c r="I33" s="25">
        <v>2</v>
      </c>
      <c r="J33" s="26">
        <v>2</v>
      </c>
      <c r="K33" s="24">
        <v>1</v>
      </c>
      <c r="L33" s="25">
        <v>2</v>
      </c>
      <c r="M33" s="48">
        <v>2</v>
      </c>
      <c r="N33" s="26">
        <v>2</v>
      </c>
      <c r="O33" s="24">
        <v>2</v>
      </c>
      <c r="P33" s="25">
        <v>2</v>
      </c>
      <c r="Q33" s="26">
        <v>2</v>
      </c>
      <c r="R33" s="24">
        <v>2</v>
      </c>
      <c r="S33" s="25">
        <v>2</v>
      </c>
      <c r="T33" s="26">
        <v>2</v>
      </c>
      <c r="U33" s="52">
        <f t="shared" si="0"/>
        <v>1.875</v>
      </c>
      <c r="V33" s="56"/>
    </row>
    <row r="34" spans="1:22" s="57" customFormat="1" ht="18" customHeight="1">
      <c r="A34" s="58">
        <f>ชื่อ!C25</f>
        <v>21</v>
      </c>
      <c r="B34" s="58" t="str">
        <f>ชื่อ!D25</f>
        <v>07981</v>
      </c>
      <c r="C34" s="54" t="str">
        <f>ชื่อ!E25</f>
        <v>นางสาวดลนภา</v>
      </c>
      <c r="D34" s="59" t="str">
        <f>ชื่อ!F25</f>
        <v>บัวแก้ว</v>
      </c>
      <c r="E34" s="24">
        <v>2</v>
      </c>
      <c r="F34" s="25">
        <v>2</v>
      </c>
      <c r="G34" s="26">
        <v>2</v>
      </c>
      <c r="H34" s="24">
        <v>1</v>
      </c>
      <c r="I34" s="25">
        <v>2</v>
      </c>
      <c r="J34" s="26">
        <v>2</v>
      </c>
      <c r="K34" s="24">
        <v>1</v>
      </c>
      <c r="L34" s="25">
        <v>2</v>
      </c>
      <c r="M34" s="48">
        <v>2</v>
      </c>
      <c r="N34" s="26">
        <v>2</v>
      </c>
      <c r="O34" s="24">
        <v>3</v>
      </c>
      <c r="P34" s="25">
        <v>3</v>
      </c>
      <c r="Q34" s="26">
        <v>2</v>
      </c>
      <c r="R34" s="24">
        <v>3</v>
      </c>
      <c r="S34" s="25">
        <v>2</v>
      </c>
      <c r="T34" s="26">
        <v>2</v>
      </c>
      <c r="U34" s="52">
        <f t="shared" si="0"/>
        <v>2.0625</v>
      </c>
      <c r="V34" s="56"/>
    </row>
    <row r="35" spans="1:22" s="57" customFormat="1" ht="18" customHeight="1">
      <c r="A35" s="58">
        <f>ชื่อ!C26</f>
        <v>22</v>
      </c>
      <c r="B35" s="58" t="str">
        <f>ชื่อ!D26</f>
        <v>07983</v>
      </c>
      <c r="C35" s="54" t="str">
        <f>ชื่อ!E26</f>
        <v>นางสาวนารีรัตน์</v>
      </c>
      <c r="D35" s="59" t="str">
        <f>ชื่อ!F26</f>
        <v>ศุภลักษณ์</v>
      </c>
      <c r="E35" s="24">
        <v>2</v>
      </c>
      <c r="F35" s="25">
        <v>2</v>
      </c>
      <c r="G35" s="26">
        <v>2</v>
      </c>
      <c r="H35" s="24">
        <v>1</v>
      </c>
      <c r="I35" s="25">
        <v>2</v>
      </c>
      <c r="J35" s="26">
        <v>2</v>
      </c>
      <c r="K35" s="24">
        <v>1</v>
      </c>
      <c r="L35" s="25">
        <v>2</v>
      </c>
      <c r="M35" s="48">
        <v>2</v>
      </c>
      <c r="N35" s="26">
        <v>2</v>
      </c>
      <c r="O35" s="24">
        <v>2</v>
      </c>
      <c r="P35" s="25">
        <v>2</v>
      </c>
      <c r="Q35" s="26">
        <v>2</v>
      </c>
      <c r="R35" s="24">
        <v>2</v>
      </c>
      <c r="S35" s="25">
        <v>2</v>
      </c>
      <c r="T35" s="26">
        <v>2</v>
      </c>
      <c r="U35" s="52">
        <f t="shared" si="0"/>
        <v>1.875</v>
      </c>
      <c r="V35" s="56"/>
    </row>
    <row r="36" spans="1:22" s="57" customFormat="1" ht="18" customHeight="1">
      <c r="A36" s="58">
        <f>ชื่อ!C27</f>
        <v>23</v>
      </c>
      <c r="B36" s="58" t="str">
        <f>ชื่อ!D27</f>
        <v>07988</v>
      </c>
      <c r="C36" s="54" t="str">
        <f>ชื่อ!E27</f>
        <v>นางสาวมนัสวรรณ</v>
      </c>
      <c r="D36" s="59" t="str">
        <f>ชื่อ!F27</f>
        <v>สุขประสานต์</v>
      </c>
      <c r="E36" s="24">
        <v>2</v>
      </c>
      <c r="F36" s="25">
        <v>1</v>
      </c>
      <c r="G36" s="26">
        <v>2</v>
      </c>
      <c r="H36" s="24">
        <v>1</v>
      </c>
      <c r="I36" s="25">
        <v>2</v>
      </c>
      <c r="J36" s="26">
        <v>2</v>
      </c>
      <c r="K36" s="24">
        <v>1</v>
      </c>
      <c r="L36" s="25">
        <v>2</v>
      </c>
      <c r="M36" s="48">
        <v>2</v>
      </c>
      <c r="N36" s="26">
        <v>3</v>
      </c>
      <c r="O36" s="24">
        <v>2</v>
      </c>
      <c r="P36" s="25">
        <v>2</v>
      </c>
      <c r="Q36" s="26">
        <v>2</v>
      </c>
      <c r="R36" s="24">
        <v>2</v>
      </c>
      <c r="S36" s="25">
        <v>3</v>
      </c>
      <c r="T36" s="26">
        <v>1</v>
      </c>
      <c r="U36" s="52">
        <f t="shared" si="0"/>
        <v>1.875</v>
      </c>
      <c r="V36" s="56"/>
    </row>
    <row r="37" spans="1:22" s="57" customFormat="1" ht="18" customHeight="1">
      <c r="A37" s="58">
        <f>ชื่อ!C28</f>
        <v>24</v>
      </c>
      <c r="B37" s="58" t="str">
        <f>ชื่อ!D28</f>
        <v>07992</v>
      </c>
      <c r="C37" s="54" t="str">
        <f>ชื่อ!E28</f>
        <v>นางสาวแสงตะวัน</v>
      </c>
      <c r="D37" s="59" t="str">
        <f>ชื่อ!F28</f>
        <v>ด้วงเพชร</v>
      </c>
      <c r="E37" s="24">
        <v>2</v>
      </c>
      <c r="F37" s="25">
        <v>1</v>
      </c>
      <c r="G37" s="26">
        <v>2</v>
      </c>
      <c r="H37" s="24">
        <v>1</v>
      </c>
      <c r="I37" s="25">
        <v>2</v>
      </c>
      <c r="J37" s="26">
        <v>2</v>
      </c>
      <c r="K37" s="24">
        <v>1</v>
      </c>
      <c r="L37" s="25">
        <v>2</v>
      </c>
      <c r="M37" s="48">
        <v>2</v>
      </c>
      <c r="N37" s="26">
        <v>2</v>
      </c>
      <c r="O37" s="24">
        <v>2</v>
      </c>
      <c r="P37" s="25">
        <v>2</v>
      </c>
      <c r="Q37" s="26">
        <v>2</v>
      </c>
      <c r="R37" s="24">
        <v>2</v>
      </c>
      <c r="S37" s="25">
        <v>2</v>
      </c>
      <c r="T37" s="26">
        <v>2</v>
      </c>
      <c r="U37" s="52">
        <f t="shared" si="0"/>
        <v>1.8125</v>
      </c>
      <c r="V37" s="56"/>
    </row>
    <row r="38" spans="1:22" s="57" customFormat="1" ht="18" customHeight="1">
      <c r="A38" s="58">
        <f>ชื่อ!C29</f>
        <v>25</v>
      </c>
      <c r="B38" s="58" t="str">
        <f>ชื่อ!D29</f>
        <v>07993</v>
      </c>
      <c r="C38" s="54" t="str">
        <f>ชื่อ!E29</f>
        <v xml:space="preserve">นางสาวอริษา </v>
      </c>
      <c r="D38" s="59" t="str">
        <f>ชื่อ!F29</f>
        <v>เนาว์นาน</v>
      </c>
      <c r="E38" s="24">
        <v>2</v>
      </c>
      <c r="F38" s="25">
        <v>1</v>
      </c>
      <c r="G38" s="26">
        <v>2</v>
      </c>
      <c r="H38" s="24">
        <v>1</v>
      </c>
      <c r="I38" s="25">
        <v>2</v>
      </c>
      <c r="J38" s="26">
        <v>2</v>
      </c>
      <c r="K38" s="24">
        <v>1</v>
      </c>
      <c r="L38" s="25">
        <v>1</v>
      </c>
      <c r="M38" s="48">
        <v>2</v>
      </c>
      <c r="N38" s="26">
        <v>2</v>
      </c>
      <c r="O38" s="24">
        <v>2</v>
      </c>
      <c r="P38" s="25">
        <v>2</v>
      </c>
      <c r="Q38" s="26">
        <v>2</v>
      </c>
      <c r="R38" s="24">
        <v>2</v>
      </c>
      <c r="S38" s="25">
        <v>2</v>
      </c>
      <c r="T38" s="26">
        <v>2</v>
      </c>
      <c r="U38" s="52">
        <f t="shared" si="0"/>
        <v>1.75</v>
      </c>
      <c r="V38" s="56"/>
    </row>
    <row r="39" spans="1:22" s="57" customFormat="1" ht="18" customHeight="1">
      <c r="A39" s="58">
        <f>ชื่อ!C30</f>
        <v>26</v>
      </c>
      <c r="B39" s="58" t="str">
        <f>ชื่อ!D30</f>
        <v>08837</v>
      </c>
      <c r="C39" s="54" t="str">
        <f>ชื่อ!E30</f>
        <v>นายยุทธนา</v>
      </c>
      <c r="D39" s="59" t="str">
        <f>ชื่อ!F30</f>
        <v>เกลี้ยงเกลา</v>
      </c>
      <c r="E39" s="24">
        <v>2</v>
      </c>
      <c r="F39" s="25">
        <v>1</v>
      </c>
      <c r="G39" s="26">
        <v>2</v>
      </c>
      <c r="H39" s="24">
        <v>1</v>
      </c>
      <c r="I39" s="25">
        <v>2</v>
      </c>
      <c r="J39" s="26">
        <v>2</v>
      </c>
      <c r="K39" s="24">
        <v>1</v>
      </c>
      <c r="L39" s="25">
        <v>2</v>
      </c>
      <c r="M39" s="48">
        <v>2</v>
      </c>
      <c r="N39" s="26">
        <v>2</v>
      </c>
      <c r="O39" s="24">
        <v>3</v>
      </c>
      <c r="P39" s="25">
        <v>3</v>
      </c>
      <c r="Q39" s="26">
        <v>2</v>
      </c>
      <c r="R39" s="24">
        <v>2</v>
      </c>
      <c r="S39" s="25">
        <v>2</v>
      </c>
      <c r="T39" s="26">
        <v>2</v>
      </c>
      <c r="U39" s="52">
        <f t="shared" si="0"/>
        <v>1.9375</v>
      </c>
      <c r="V39" s="56"/>
    </row>
    <row r="40" spans="1:22" s="57" customFormat="1" ht="18" customHeight="1">
      <c r="A40" s="58">
        <f>ชื่อ!C31</f>
        <v>27</v>
      </c>
      <c r="B40" s="58" t="str">
        <f>ชื่อ!D31</f>
        <v>08838</v>
      </c>
      <c r="C40" s="54" t="str">
        <f>ชื่อ!E31</f>
        <v>นายวาริพงศ์</v>
      </c>
      <c r="D40" s="59" t="str">
        <f>ชื่อ!F31</f>
        <v>จันทฤทธิ์</v>
      </c>
      <c r="E40" s="24">
        <v>2</v>
      </c>
      <c r="F40" s="25">
        <v>1</v>
      </c>
      <c r="G40" s="26">
        <v>2</v>
      </c>
      <c r="H40" s="24">
        <v>1</v>
      </c>
      <c r="I40" s="25">
        <v>2</v>
      </c>
      <c r="J40" s="26">
        <v>2</v>
      </c>
      <c r="K40" s="24">
        <v>1</v>
      </c>
      <c r="L40" s="25">
        <v>2</v>
      </c>
      <c r="M40" s="48">
        <v>2</v>
      </c>
      <c r="N40" s="26">
        <v>2</v>
      </c>
      <c r="O40" s="24">
        <v>3</v>
      </c>
      <c r="P40" s="25">
        <v>3</v>
      </c>
      <c r="Q40" s="26">
        <v>2</v>
      </c>
      <c r="R40" s="24">
        <v>2</v>
      </c>
      <c r="S40" s="25">
        <v>2</v>
      </c>
      <c r="T40" s="26">
        <v>2</v>
      </c>
      <c r="U40" s="52">
        <f t="shared" si="0"/>
        <v>1.9375</v>
      </c>
      <c r="V40" s="56"/>
    </row>
    <row r="41" spans="1:22" s="57" customFormat="1" ht="18" customHeight="1">
      <c r="A41" s="58">
        <f>ชื่อ!C32</f>
        <v>28</v>
      </c>
      <c r="B41" s="58" t="str">
        <f>ชื่อ!D32</f>
        <v>08843</v>
      </c>
      <c r="C41" s="54" t="str">
        <f>ชื่อ!E32</f>
        <v>นางสาวกมลรัตน์</v>
      </c>
      <c r="D41" s="59" t="str">
        <f>ชื่อ!F32</f>
        <v>พัฒแทน</v>
      </c>
      <c r="E41" s="24">
        <v>2</v>
      </c>
      <c r="F41" s="25">
        <v>1</v>
      </c>
      <c r="G41" s="26">
        <v>2</v>
      </c>
      <c r="H41" s="24">
        <v>1</v>
      </c>
      <c r="I41" s="25">
        <v>2</v>
      </c>
      <c r="J41" s="26">
        <v>2</v>
      </c>
      <c r="K41" s="24">
        <v>1</v>
      </c>
      <c r="L41" s="25">
        <v>2</v>
      </c>
      <c r="M41" s="48">
        <v>2</v>
      </c>
      <c r="N41" s="26">
        <v>2</v>
      </c>
      <c r="O41" s="24">
        <v>2</v>
      </c>
      <c r="P41" s="25">
        <v>2</v>
      </c>
      <c r="Q41" s="26">
        <v>2</v>
      </c>
      <c r="R41" s="24">
        <v>2</v>
      </c>
      <c r="S41" s="25">
        <v>2</v>
      </c>
      <c r="T41" s="26">
        <v>2</v>
      </c>
      <c r="U41" s="52">
        <f t="shared" si="0"/>
        <v>1.8125</v>
      </c>
      <c r="V41" s="56"/>
    </row>
    <row r="42" spans="1:22" s="57" customFormat="1" ht="18" customHeight="1">
      <c r="A42" s="58">
        <f>ชื่อ!C33</f>
        <v>29</v>
      </c>
      <c r="B42" s="58" t="str">
        <f>ชื่อ!D33</f>
        <v>08851</v>
      </c>
      <c r="C42" s="54" t="str">
        <f>ชื่อ!E33</f>
        <v>นางสาวนภัสสร</v>
      </c>
      <c r="D42" s="59" t="str">
        <f>ชื่อ!F33</f>
        <v>แก้วนาไสย</v>
      </c>
      <c r="E42" s="24">
        <v>2</v>
      </c>
      <c r="F42" s="25">
        <v>1</v>
      </c>
      <c r="G42" s="26">
        <v>2</v>
      </c>
      <c r="H42" s="24">
        <v>1</v>
      </c>
      <c r="I42" s="25">
        <v>2</v>
      </c>
      <c r="J42" s="26">
        <v>2</v>
      </c>
      <c r="K42" s="24">
        <v>1</v>
      </c>
      <c r="L42" s="25">
        <v>2</v>
      </c>
      <c r="M42" s="48">
        <v>2</v>
      </c>
      <c r="N42" s="26">
        <v>2</v>
      </c>
      <c r="O42" s="24">
        <v>2</v>
      </c>
      <c r="P42" s="25">
        <v>2</v>
      </c>
      <c r="Q42" s="26">
        <v>2</v>
      </c>
      <c r="R42" s="24">
        <v>2</v>
      </c>
      <c r="S42" s="25">
        <v>2</v>
      </c>
      <c r="T42" s="26">
        <v>2</v>
      </c>
      <c r="U42" s="52">
        <f t="shared" si="0"/>
        <v>1.8125</v>
      </c>
      <c r="V42" s="56"/>
    </row>
    <row r="43" spans="1:22" s="57" customFormat="1" ht="18" customHeight="1">
      <c r="A43" s="58">
        <f>ชื่อ!C34</f>
        <v>30</v>
      </c>
      <c r="B43" s="58" t="str">
        <f>ชื่อ!D34</f>
        <v>08859</v>
      </c>
      <c r="C43" s="54" t="str">
        <f>ชื่อ!E34</f>
        <v>นางสาวสิรินทรา</v>
      </c>
      <c r="D43" s="59" t="str">
        <f>ชื่อ!F34</f>
        <v>ประพันธ์บัณฑิต</v>
      </c>
      <c r="E43" s="24">
        <v>1</v>
      </c>
      <c r="F43" s="25">
        <v>1</v>
      </c>
      <c r="G43" s="26">
        <v>2</v>
      </c>
      <c r="H43" s="24">
        <v>1</v>
      </c>
      <c r="I43" s="25">
        <v>2</v>
      </c>
      <c r="J43" s="26">
        <v>2</v>
      </c>
      <c r="K43" s="24">
        <v>1</v>
      </c>
      <c r="L43" s="25">
        <v>2</v>
      </c>
      <c r="M43" s="48">
        <v>2</v>
      </c>
      <c r="N43" s="26">
        <v>2</v>
      </c>
      <c r="O43" s="24">
        <v>2</v>
      </c>
      <c r="P43" s="25">
        <v>2</v>
      </c>
      <c r="Q43" s="26">
        <v>2</v>
      </c>
      <c r="R43" s="24">
        <v>2</v>
      </c>
      <c r="S43" s="25">
        <v>2</v>
      </c>
      <c r="T43" s="26">
        <v>2</v>
      </c>
      <c r="U43" s="52">
        <f t="shared" si="0"/>
        <v>1.75</v>
      </c>
      <c r="V43" s="56"/>
    </row>
    <row r="44" spans="1:22" s="57" customFormat="1" ht="18" customHeight="1">
      <c r="A44" s="58">
        <f>ชื่อ!C35</f>
        <v>31</v>
      </c>
      <c r="B44" s="58" t="str">
        <f>ชื่อ!D35</f>
        <v>08863</v>
      </c>
      <c r="C44" s="54" t="str">
        <f>ชื่อ!E35</f>
        <v>นางสาวอมรรัตน์</v>
      </c>
      <c r="D44" s="59" t="str">
        <f>ชื่อ!F35</f>
        <v>แดงทอง</v>
      </c>
      <c r="E44" s="24">
        <v>1</v>
      </c>
      <c r="F44" s="25">
        <v>1</v>
      </c>
      <c r="G44" s="26">
        <v>2</v>
      </c>
      <c r="H44" s="24">
        <v>1</v>
      </c>
      <c r="I44" s="25">
        <v>2</v>
      </c>
      <c r="J44" s="26">
        <v>2</v>
      </c>
      <c r="K44" s="24">
        <v>1</v>
      </c>
      <c r="L44" s="25">
        <v>2</v>
      </c>
      <c r="M44" s="48">
        <v>1</v>
      </c>
      <c r="N44" s="26">
        <v>1</v>
      </c>
      <c r="O44" s="24">
        <v>1</v>
      </c>
      <c r="P44" s="25">
        <v>1</v>
      </c>
      <c r="Q44" s="26">
        <v>1</v>
      </c>
      <c r="R44" s="24">
        <v>1</v>
      </c>
      <c r="S44" s="25">
        <v>1</v>
      </c>
      <c r="T44" s="26">
        <v>2</v>
      </c>
      <c r="U44" s="52">
        <f t="shared" si="0"/>
        <v>1.3125</v>
      </c>
      <c r="V44" s="56"/>
    </row>
    <row r="45" spans="1:22" s="57" customFormat="1">
      <c r="A45" s="60"/>
      <c r="B45" s="60"/>
      <c r="C45" s="98" t="s">
        <v>9</v>
      </c>
      <c r="D45" s="98"/>
      <c r="E45" s="50">
        <f t="shared" ref="E45:T45" si="1">AVERAGE(E14:E44)</f>
        <v>1.935483870967742</v>
      </c>
      <c r="F45" s="50">
        <f t="shared" si="1"/>
        <v>1.5483870967741935</v>
      </c>
      <c r="G45" s="50">
        <f t="shared" si="1"/>
        <v>2.064516129032258</v>
      </c>
      <c r="H45" s="50">
        <f t="shared" si="1"/>
        <v>1.5161290322580645</v>
      </c>
      <c r="I45" s="50">
        <f t="shared" si="1"/>
        <v>2.032258064516129</v>
      </c>
      <c r="J45" s="50">
        <f t="shared" si="1"/>
        <v>2.032258064516129</v>
      </c>
      <c r="K45" s="50">
        <f t="shared" si="1"/>
        <v>1.4838709677419355</v>
      </c>
      <c r="L45" s="50">
        <f t="shared" si="1"/>
        <v>1.935483870967742</v>
      </c>
      <c r="M45" s="50">
        <f t="shared" si="1"/>
        <v>2.129032258064516</v>
      </c>
      <c r="N45" s="50">
        <f t="shared" si="1"/>
        <v>2.096774193548387</v>
      </c>
      <c r="O45" s="50">
        <f t="shared" si="1"/>
        <v>2.3548387096774195</v>
      </c>
      <c r="P45" s="50">
        <f t="shared" si="1"/>
        <v>2.3225806451612905</v>
      </c>
      <c r="Q45" s="50">
        <f t="shared" si="1"/>
        <v>2.096774193548387</v>
      </c>
      <c r="R45" s="50">
        <f t="shared" si="1"/>
        <v>2.161290322580645</v>
      </c>
      <c r="S45" s="50">
        <f t="shared" si="1"/>
        <v>2.129032258064516</v>
      </c>
      <c r="T45" s="50">
        <f t="shared" si="1"/>
        <v>2.064516129032258</v>
      </c>
      <c r="U45" s="61"/>
    </row>
    <row r="47" spans="1:22">
      <c r="C47" s="105" t="s">
        <v>13</v>
      </c>
      <c r="D47" s="105"/>
      <c r="E47" s="104" t="s">
        <v>37</v>
      </c>
      <c r="F47" s="104"/>
      <c r="G47" s="62">
        <f>COUNTIF(U14:U44,"&gt;=2.00")</f>
        <v>15</v>
      </c>
      <c r="H47" s="104" t="s">
        <v>38</v>
      </c>
      <c r="I47" s="104"/>
      <c r="J47" s="62">
        <f>COUNTIFS(U14:U44,"&lt;2.00",U14:U44,"&gt;1.49")</f>
        <v>14</v>
      </c>
      <c r="K47" s="104" t="s">
        <v>39</v>
      </c>
      <c r="L47" s="104"/>
      <c r="M47" s="104"/>
      <c r="N47" s="104"/>
      <c r="O47" s="62">
        <f>COUNTIF(U14:U44,"&lt;1.50")</f>
        <v>2</v>
      </c>
      <c r="P47" s="104" t="s">
        <v>42</v>
      </c>
      <c r="Q47" s="104"/>
      <c r="R47" s="62">
        <f>SUM(O47,J47,G47)</f>
        <v>31</v>
      </c>
    </row>
  </sheetData>
  <mergeCells count="46">
    <mergeCell ref="Q6:U6"/>
    <mergeCell ref="Q7:U7"/>
    <mergeCell ref="Q9:U9"/>
    <mergeCell ref="H5:K5"/>
    <mergeCell ref="H6:K6"/>
    <mergeCell ref="H7:K7"/>
    <mergeCell ref="H9:K9"/>
    <mergeCell ref="L6:P6"/>
    <mergeCell ref="L7:P7"/>
    <mergeCell ref="L9:P9"/>
    <mergeCell ref="H8:K8"/>
    <mergeCell ref="L8:P8"/>
    <mergeCell ref="Q8:U8"/>
    <mergeCell ref="Q5:U5"/>
    <mergeCell ref="P47:Q47"/>
    <mergeCell ref="C45:D45"/>
    <mergeCell ref="C47:D47"/>
    <mergeCell ref="E47:F47"/>
    <mergeCell ref="H47:I47"/>
    <mergeCell ref="K47:N47"/>
    <mergeCell ref="Y3:Z3"/>
    <mergeCell ref="O12:Q12"/>
    <mergeCell ref="A1:U1"/>
    <mergeCell ref="E12:G12"/>
    <mergeCell ref="H12:J12"/>
    <mergeCell ref="K12:N12"/>
    <mergeCell ref="A2:U2"/>
    <mergeCell ref="U11:U13"/>
    <mergeCell ref="A10:U10"/>
    <mergeCell ref="A4:U4"/>
    <mergeCell ref="A3:U3"/>
    <mergeCell ref="R12:T12"/>
    <mergeCell ref="E11:T11"/>
    <mergeCell ref="A11:A13"/>
    <mergeCell ref="B11:B13"/>
    <mergeCell ref="C11:D13"/>
    <mergeCell ref="D5:F5"/>
    <mergeCell ref="D6:F6"/>
    <mergeCell ref="D7:F7"/>
    <mergeCell ref="D9:F9"/>
    <mergeCell ref="A5:C5"/>
    <mergeCell ref="A6:C6"/>
    <mergeCell ref="A7:C7"/>
    <mergeCell ref="A9:C9"/>
    <mergeCell ref="A8:C8"/>
    <mergeCell ref="D8:F8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4294967293" r:id="rId1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98" zoomScaleNormal="98" workbookViewId="0">
      <selection sqref="A1:L45"/>
    </sheetView>
  </sheetViews>
  <sheetFormatPr defaultColWidth="8.85546875" defaultRowHeight="15.75"/>
  <cols>
    <col min="1" max="1" width="6" style="40" customWidth="1"/>
    <col min="2" max="2" width="13.5703125" style="40" customWidth="1"/>
    <col min="3" max="4" width="8.85546875" style="40"/>
    <col min="5" max="11" width="6.85546875" style="40" customWidth="1"/>
    <col min="12" max="12" width="12" style="40" customWidth="1"/>
    <col min="13" max="16384" width="8.85546875" style="40"/>
  </cols>
  <sheetData>
    <row r="1" spans="1: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8" ht="12.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8" ht="18.75">
      <c r="A5" s="108" t="s">
        <v>76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8" ht="18.75">
      <c r="A6" s="108" t="str">
        <f>"สรุปผลการวิเคราะห์ผู้เรียนรายบุคคล  รหัสวิชา  " &amp; ชื่อ!I5 &amp;"  รายวิชา"&amp;ชื่อ!I6 &amp;"   ชั้น "&amp;ชื่อ!I7</f>
        <v>สรุปผลการวิเคราะห์ผู้เรียนรายบุคคล  รหัสวิชา  ค 33201  รายวิชาคณิตศาสตร์เพิ่มเติม 5   ชั้น ม.6/4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8" ht="18.75">
      <c r="A7" s="108" t="str">
        <f>"กลุ่มสาระการเรียนรู้  " &amp; ชื่อ!I9 &amp;"  ครูผู้สอน  "&amp;ชื่อ!I10</f>
        <v>กลุ่มสาระการเรียนรู้  คณิตศาสตร์  ครูผู้สอน  นางสาวปริฉัตร์  จันทร์หอม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8" ht="18.75">
      <c r="A8" s="141" t="s">
        <v>67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8" ht="7.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8" ht="18.75">
      <c r="A10" s="109" t="s">
        <v>10</v>
      </c>
      <c r="B10" s="132" t="s">
        <v>11</v>
      </c>
      <c r="C10" s="133"/>
      <c r="D10" s="134"/>
      <c r="E10" s="112" t="s">
        <v>12</v>
      </c>
      <c r="F10" s="112"/>
      <c r="G10" s="112"/>
      <c r="H10" s="112"/>
      <c r="I10" s="112"/>
      <c r="J10" s="112"/>
      <c r="K10" s="126" t="s">
        <v>13</v>
      </c>
      <c r="L10" s="126"/>
    </row>
    <row r="11" spans="1:18" ht="18.75">
      <c r="A11" s="110"/>
      <c r="B11" s="135"/>
      <c r="C11" s="136"/>
      <c r="D11" s="137"/>
      <c r="E11" s="128" t="s">
        <v>14</v>
      </c>
      <c r="F11" s="129"/>
      <c r="G11" s="128" t="s">
        <v>15</v>
      </c>
      <c r="H11" s="129"/>
      <c r="I11" s="128" t="s">
        <v>16</v>
      </c>
      <c r="J11" s="129"/>
      <c r="K11" s="130" t="s">
        <v>9</v>
      </c>
      <c r="L11" s="109" t="s">
        <v>17</v>
      </c>
    </row>
    <row r="12" spans="1:18" ht="18.75">
      <c r="A12" s="111"/>
      <c r="B12" s="138"/>
      <c r="C12" s="139"/>
      <c r="D12" s="140"/>
      <c r="E12" s="63" t="s">
        <v>51</v>
      </c>
      <c r="F12" s="64" t="s">
        <v>36</v>
      </c>
      <c r="G12" s="64" t="s">
        <v>51</v>
      </c>
      <c r="H12" s="63" t="s">
        <v>36</v>
      </c>
      <c r="I12" s="63" t="s">
        <v>51</v>
      </c>
      <c r="J12" s="63" t="s">
        <v>36</v>
      </c>
      <c r="K12" s="131"/>
      <c r="L12" s="111"/>
      <c r="N12" s="41"/>
    </row>
    <row r="13" spans="1:18" ht="18.75">
      <c r="A13" s="113">
        <v>1</v>
      </c>
      <c r="B13" s="127" t="s">
        <v>18</v>
      </c>
      <c r="C13" s="127"/>
      <c r="D13" s="127"/>
      <c r="E13" s="67">
        <f>AVERAGE(E14:E16)</f>
        <v>1</v>
      </c>
      <c r="F13" s="68">
        <f t="shared" ref="F13:F32" si="0">(E13*100)/SUM(E13,G13,I13)</f>
        <v>3.225806451612903</v>
      </c>
      <c r="G13" s="69">
        <f>AVERAGE(G14:G16)</f>
        <v>24.333333333333332</v>
      </c>
      <c r="H13" s="70">
        <f t="shared" ref="H13:H32" si="1">(G13*100)/SUM(E13,G13,I13)</f>
        <v>78.494623655913969</v>
      </c>
      <c r="I13" s="71">
        <f>AVERAGE(I14:I16)</f>
        <v>5.666666666666667</v>
      </c>
      <c r="J13" s="70">
        <f>(I13*100)/SUM(E13,G13,I13)</f>
        <v>18.27956989247312</v>
      </c>
      <c r="K13" s="70">
        <f>AVERAGE(K14:K16)</f>
        <v>1.849462365591398</v>
      </c>
      <c r="L13" s="72" t="str">
        <f>IF(K13&lt;1.5,"ปรับปรุง",IF(K13&lt;=1.99,"ปานกลาง",IF(K13&gt;=2,"ดี")))</f>
        <v>ปานกลาง</v>
      </c>
    </row>
    <row r="14" spans="1:18" ht="18.75">
      <c r="A14" s="113"/>
      <c r="B14" s="114" t="s">
        <v>19</v>
      </c>
      <c r="C14" s="114"/>
      <c r="D14" s="114"/>
      <c r="E14" s="4">
        <f>COUNTIF(กรอกข้อมูล!E14:E44,"3")</f>
        <v>0</v>
      </c>
      <c r="F14" s="5">
        <f t="shared" si="0"/>
        <v>0</v>
      </c>
      <c r="G14" s="4">
        <f>COUNTIF(กรอกข้อมูล!E14:E44,"2")</f>
        <v>29</v>
      </c>
      <c r="H14" s="6">
        <f t="shared" si="1"/>
        <v>93.548387096774192</v>
      </c>
      <c r="I14" s="4">
        <f>COUNTIF(กรอกข้อมูล!E14:E44,"1")</f>
        <v>2</v>
      </c>
      <c r="J14" s="6">
        <f t="shared" ref="J14:J16" si="2">(I14*100)/SUM(E14,G14,I14)</f>
        <v>6.4516129032258061</v>
      </c>
      <c r="K14" s="6">
        <f>กรอกข้อมูล!E45</f>
        <v>1.935483870967742</v>
      </c>
      <c r="L14" s="7" t="str">
        <f>IF(K14&lt;1.5,"ปรับปรุง",IF(K14&lt;=1.99,"ปานกลาง",IF(K14&gt;=2,"ดี")))</f>
        <v>ปานกลาง</v>
      </c>
      <c r="P14" s="42"/>
      <c r="R14" s="42"/>
    </row>
    <row r="15" spans="1:18" ht="18.75">
      <c r="A15" s="113"/>
      <c r="B15" s="114" t="s">
        <v>62</v>
      </c>
      <c r="C15" s="114"/>
      <c r="D15" s="114"/>
      <c r="E15" s="4">
        <f>COUNTIF(กรอกข้อมูล!F14:F44,"3")</f>
        <v>1</v>
      </c>
      <c r="F15" s="6">
        <f t="shared" si="0"/>
        <v>3.225806451612903</v>
      </c>
      <c r="G15" s="4">
        <f>COUNTIF(กรอกข้อมูล!F14:F44,"2")</f>
        <v>15</v>
      </c>
      <c r="H15" s="6">
        <f t="shared" si="1"/>
        <v>48.387096774193552</v>
      </c>
      <c r="I15" s="4">
        <f>COUNTIF(กรอกข้อมูล!F14:F44,"1")</f>
        <v>15</v>
      </c>
      <c r="J15" s="6">
        <f t="shared" si="2"/>
        <v>48.387096774193552</v>
      </c>
      <c r="K15" s="6">
        <f>กรอกข้อมูล!F45</f>
        <v>1.5483870967741935</v>
      </c>
      <c r="L15" s="7" t="str">
        <f t="shared" ref="L15:L33" si="3">IF(K15&lt;1.5,"ปรับปรุง",IF(K15&lt;=1.99,"ปานกลาง",IF(K15&gt;=2,"ดี")))</f>
        <v>ปานกลาง</v>
      </c>
    </row>
    <row r="16" spans="1:18" ht="18.75">
      <c r="A16" s="113"/>
      <c r="B16" s="8" t="s">
        <v>20</v>
      </c>
      <c r="C16" s="8"/>
      <c r="D16" s="8"/>
      <c r="E16" s="9">
        <f>COUNTIF(กรอกข้อมูล!G14:G44,"3")</f>
        <v>2</v>
      </c>
      <c r="F16" s="10">
        <f t="shared" si="0"/>
        <v>6.4516129032258061</v>
      </c>
      <c r="G16" s="9">
        <f>COUNTIF(กรอกข้อมูล!G14:G44,"2")</f>
        <v>29</v>
      </c>
      <c r="H16" s="10">
        <f t="shared" si="1"/>
        <v>93.548387096774192</v>
      </c>
      <c r="I16" s="9">
        <f>COUNTIF(กรอกข้อมูล!G14:G44,"1")</f>
        <v>0</v>
      </c>
      <c r="J16" s="10">
        <f t="shared" si="2"/>
        <v>0</v>
      </c>
      <c r="K16" s="10">
        <f>กรอกข้อมูล!G45</f>
        <v>2.064516129032258</v>
      </c>
      <c r="L16" s="21" t="str">
        <f t="shared" si="3"/>
        <v>ดี</v>
      </c>
    </row>
    <row r="17" spans="1:15" ht="18.75">
      <c r="A17" s="113">
        <v>2</v>
      </c>
      <c r="B17" s="115" t="s">
        <v>21</v>
      </c>
      <c r="C17" s="116"/>
      <c r="D17" s="117"/>
      <c r="E17" s="67">
        <f>AVERAGE(E18:E20)</f>
        <v>1</v>
      </c>
      <c r="F17" s="68">
        <f t="shared" si="0"/>
        <v>3.225806451612903</v>
      </c>
      <c r="G17" s="69">
        <f>AVERAGE(G18:G20)</f>
        <v>24.666666666666668</v>
      </c>
      <c r="H17" s="70">
        <f t="shared" si="1"/>
        <v>79.569892473118287</v>
      </c>
      <c r="I17" s="71">
        <f>AVERAGE(I18:I20)</f>
        <v>5.333333333333333</v>
      </c>
      <c r="J17" s="70">
        <f>(I17*100)/SUM(E17,G17,I17)</f>
        <v>17.204301075268816</v>
      </c>
      <c r="K17" s="70">
        <f>AVERAGE(K18:K20)</f>
        <v>1.849462365591398</v>
      </c>
      <c r="L17" s="72" t="str">
        <f t="shared" si="3"/>
        <v>ปานกลาง</v>
      </c>
    </row>
    <row r="18" spans="1:15" ht="18.75">
      <c r="A18" s="113"/>
      <c r="B18" s="120" t="s">
        <v>22</v>
      </c>
      <c r="C18" s="121"/>
      <c r="D18" s="122"/>
      <c r="E18" s="4">
        <f>COUNTIF(กรอกข้อมูล!H14:H44,"3")</f>
        <v>1</v>
      </c>
      <c r="F18" s="5">
        <f t="shared" si="0"/>
        <v>3.225806451612903</v>
      </c>
      <c r="G18" s="4">
        <f>COUNTIF(กรอกข้อมูล!H14:H44,"2")</f>
        <v>14</v>
      </c>
      <c r="H18" s="6">
        <f t="shared" si="1"/>
        <v>45.161290322580648</v>
      </c>
      <c r="I18" s="4">
        <f>COUNTIF(กรอกข้อมูล!H14:H45,"1")</f>
        <v>16</v>
      </c>
      <c r="J18" s="6">
        <f t="shared" ref="J18:J20" si="4">(I18*100)/SUM(E18,G18,I18)</f>
        <v>51.612903225806448</v>
      </c>
      <c r="K18" s="6">
        <f>กรอกข้อมูล!K45</f>
        <v>1.4838709677419355</v>
      </c>
      <c r="L18" s="7" t="str">
        <f t="shared" si="3"/>
        <v>ปรับปรุง</v>
      </c>
    </row>
    <row r="19" spans="1:15" ht="18.75">
      <c r="A19" s="113"/>
      <c r="B19" s="120" t="s">
        <v>23</v>
      </c>
      <c r="C19" s="121"/>
      <c r="D19" s="122"/>
      <c r="E19" s="4">
        <f>COUNTIF(กรอกข้อมูล!I14:I44,"3")</f>
        <v>1</v>
      </c>
      <c r="F19" s="6">
        <f t="shared" si="0"/>
        <v>3.225806451612903</v>
      </c>
      <c r="G19" s="4">
        <f>COUNTIF(กรอกข้อมูล!I14:I44,"2")</f>
        <v>30</v>
      </c>
      <c r="H19" s="6">
        <f t="shared" si="1"/>
        <v>96.774193548387103</v>
      </c>
      <c r="I19" s="4">
        <f>COUNTIF(กรอกข้อมูล!I14:I48,"1")</f>
        <v>0</v>
      </c>
      <c r="J19" s="6">
        <f t="shared" si="4"/>
        <v>0</v>
      </c>
      <c r="K19" s="6">
        <f>กรอกข้อมูล!I45</f>
        <v>2.032258064516129</v>
      </c>
      <c r="L19" s="7" t="str">
        <f t="shared" si="3"/>
        <v>ดี</v>
      </c>
    </row>
    <row r="20" spans="1:15" ht="18.75">
      <c r="A20" s="113"/>
      <c r="B20" s="123" t="s">
        <v>24</v>
      </c>
      <c r="C20" s="124"/>
      <c r="D20" s="125"/>
      <c r="E20" s="9">
        <f>COUNTIF(กรอกข้อมูล!J14:J44,"3")</f>
        <v>1</v>
      </c>
      <c r="F20" s="10">
        <f t="shared" si="0"/>
        <v>3.225806451612903</v>
      </c>
      <c r="G20" s="11">
        <f>COUNTIF(กรอกข้อมูล!J14:J44,"2")</f>
        <v>30</v>
      </c>
      <c r="H20" s="10">
        <f t="shared" si="1"/>
        <v>96.774193548387103</v>
      </c>
      <c r="I20" s="9">
        <f>COUNTIF(กรอกข้อมูล!J14:J44,"1")</f>
        <v>0</v>
      </c>
      <c r="J20" s="10">
        <f t="shared" si="4"/>
        <v>0</v>
      </c>
      <c r="K20" s="10">
        <f>กรอกข้อมูล!J45</f>
        <v>2.032258064516129</v>
      </c>
      <c r="L20" s="21" t="str">
        <f t="shared" si="3"/>
        <v>ดี</v>
      </c>
    </row>
    <row r="21" spans="1:15" ht="18.75">
      <c r="A21" s="113">
        <v>3</v>
      </c>
      <c r="B21" s="107" t="s">
        <v>25</v>
      </c>
      <c r="C21" s="107"/>
      <c r="D21" s="107"/>
      <c r="E21" s="67">
        <f>AVERAGE(E22:E24)</f>
        <v>2</v>
      </c>
      <c r="F21" s="68">
        <f t="shared" si="0"/>
        <v>4.3478260869565215</v>
      </c>
      <c r="G21" s="67">
        <f>AVERAGE(G22:G24)</f>
        <v>22</v>
      </c>
      <c r="H21" s="70">
        <f t="shared" si="1"/>
        <v>47.826086956521742</v>
      </c>
      <c r="I21" s="71">
        <f>AVERAGE(I22:I24)</f>
        <v>22</v>
      </c>
      <c r="J21" s="70">
        <f>(I21*100)/SUM(E21,G21,I21)</f>
        <v>47.826086956521742</v>
      </c>
      <c r="K21" s="70">
        <f>AVERAGE(K22:K24)</f>
        <v>1.8387096774193548</v>
      </c>
      <c r="L21" s="72" t="str">
        <f t="shared" si="3"/>
        <v>ปานกลาง</v>
      </c>
    </row>
    <row r="22" spans="1:15" ht="18.75">
      <c r="A22" s="113"/>
      <c r="B22" s="114" t="s">
        <v>45</v>
      </c>
      <c r="C22" s="114"/>
      <c r="D22" s="114"/>
      <c r="E22" s="4">
        <f>COUNTIF(กรอกข้อมูล!K14:K44,"3")</f>
        <v>0</v>
      </c>
      <c r="F22" s="5">
        <f t="shared" si="0"/>
        <v>0</v>
      </c>
      <c r="G22" s="4">
        <f>COUNTIF(กรอกข้อมูล!K14:K44,"2")</f>
        <v>15</v>
      </c>
      <c r="H22" s="6">
        <f t="shared" si="1"/>
        <v>50</v>
      </c>
      <c r="I22" s="4">
        <f>COUNTIF(กรอกข้อมูล!K14:K44,"2")</f>
        <v>15</v>
      </c>
      <c r="J22" s="6">
        <f t="shared" ref="J22:J24" si="5">(I22*100)/SUM(E22,G22,I22)</f>
        <v>50</v>
      </c>
      <c r="K22" s="6">
        <f>กรอกข้อมูล!K45</f>
        <v>1.4838709677419355</v>
      </c>
      <c r="L22" s="7" t="str">
        <f t="shared" si="3"/>
        <v>ปรับปรุง</v>
      </c>
    </row>
    <row r="23" spans="1:15" ht="18.75">
      <c r="A23" s="113"/>
      <c r="B23" s="114" t="s">
        <v>27</v>
      </c>
      <c r="C23" s="114"/>
      <c r="D23" s="114"/>
      <c r="E23" s="4">
        <f>COUNTIF(กรอกข้อมูล!L14:L44,"3")</f>
        <v>0</v>
      </c>
      <c r="F23" s="6">
        <f t="shared" si="0"/>
        <v>0</v>
      </c>
      <c r="G23" s="4">
        <f>COUNTIF(กรอกข้อมูล!L14:L44,"2")</f>
        <v>29</v>
      </c>
      <c r="H23" s="6">
        <f t="shared" si="1"/>
        <v>50</v>
      </c>
      <c r="I23" s="4">
        <f>COUNTIF(กรอกข้อมูล!L14:L44,"2")</f>
        <v>29</v>
      </c>
      <c r="J23" s="6">
        <f t="shared" si="5"/>
        <v>50</v>
      </c>
      <c r="K23" s="6">
        <f>กรอกข้อมูล!L45</f>
        <v>1.935483870967742</v>
      </c>
      <c r="L23" s="7" t="str">
        <f t="shared" si="3"/>
        <v>ปานกลาง</v>
      </c>
    </row>
    <row r="24" spans="1:15" ht="18.75">
      <c r="A24" s="113"/>
      <c r="B24" s="118" t="s">
        <v>26</v>
      </c>
      <c r="C24" s="119"/>
      <c r="D24" s="119"/>
      <c r="E24" s="9">
        <f>COUNTIF(กรอกข้อมูล!N14:N44,"3")</f>
        <v>6</v>
      </c>
      <c r="F24" s="10">
        <f t="shared" si="0"/>
        <v>12</v>
      </c>
      <c r="G24" s="11">
        <f>COUNTIF(กรอกข้อมูล!N14:N44,"2")</f>
        <v>22</v>
      </c>
      <c r="H24" s="10">
        <f t="shared" si="1"/>
        <v>44</v>
      </c>
      <c r="I24" s="4">
        <f>COUNTIF(กรอกข้อมูล!N14:N44,"2")</f>
        <v>22</v>
      </c>
      <c r="J24" s="10">
        <f t="shared" si="5"/>
        <v>44</v>
      </c>
      <c r="K24" s="10">
        <f>กรอกข้อมูล!N45</f>
        <v>2.096774193548387</v>
      </c>
      <c r="L24" s="21" t="str">
        <f t="shared" si="3"/>
        <v>ดี</v>
      </c>
    </row>
    <row r="25" spans="1:15" ht="18.75">
      <c r="A25" s="113">
        <v>4</v>
      </c>
      <c r="B25" s="73" t="s">
        <v>28</v>
      </c>
      <c r="C25" s="74"/>
      <c r="D25" s="75"/>
      <c r="E25" s="67">
        <f>AVERAGE(E26:E28)</f>
        <v>9.6666666666666661</v>
      </c>
      <c r="F25" s="68">
        <f t="shared" si="0"/>
        <v>31.182795698924725</v>
      </c>
      <c r="G25" s="67">
        <f>AVERAGE(G26:G28)</f>
        <v>19.666666666666668</v>
      </c>
      <c r="H25" s="70">
        <f t="shared" si="1"/>
        <v>63.44086021505376</v>
      </c>
      <c r="I25" s="71">
        <f>AVERAGE(I26:I28)</f>
        <v>1.6666666666666667</v>
      </c>
      <c r="J25" s="70">
        <f>(I25*100)/SUM(E25,G25,I25)</f>
        <v>5.376344086021505</v>
      </c>
      <c r="K25" s="70">
        <f>AVERAGE(K26:K28)</f>
        <v>2.2580645161290325</v>
      </c>
      <c r="L25" s="72" t="str">
        <f t="shared" si="3"/>
        <v>ดี</v>
      </c>
    </row>
    <row r="26" spans="1:15" ht="18.75">
      <c r="A26" s="113"/>
      <c r="B26" s="114" t="s">
        <v>64</v>
      </c>
      <c r="C26" s="114"/>
      <c r="D26" s="114"/>
      <c r="E26" s="12">
        <f>COUNTIF(กรอกข้อมูล!O14:O44,"3")</f>
        <v>12</v>
      </c>
      <c r="F26" s="13">
        <f t="shared" si="0"/>
        <v>38.70967741935484</v>
      </c>
      <c r="G26" s="7">
        <f>COUNTIF(กรอกข้อมูล!O14:O44,"2")</f>
        <v>18</v>
      </c>
      <c r="H26" s="14">
        <f t="shared" si="1"/>
        <v>58.064516129032256</v>
      </c>
      <c r="I26" s="4">
        <f>COUNTIF(กรอกข้อมูล!O14:O44,"1")</f>
        <v>1</v>
      </c>
      <c r="J26" s="14">
        <f>(I26*100)/SUM(G26,I26,K26)</f>
        <v>4.6827794561933533</v>
      </c>
      <c r="K26" s="6">
        <f>กรอกข้อมูล!O45</f>
        <v>2.3548387096774195</v>
      </c>
      <c r="L26" s="7" t="str">
        <f t="shared" si="3"/>
        <v>ดี</v>
      </c>
    </row>
    <row r="27" spans="1:15" ht="18.75">
      <c r="A27" s="113"/>
      <c r="B27" s="114" t="s">
        <v>29</v>
      </c>
      <c r="C27" s="114"/>
      <c r="D27" s="114"/>
      <c r="E27" s="12">
        <f>COUNTIF(กรอกข้อมูล!P14:P44,"3")</f>
        <v>12</v>
      </c>
      <c r="F27" s="13">
        <f t="shared" si="0"/>
        <v>38.70967741935484</v>
      </c>
      <c r="G27" s="15">
        <f>COUNTIF(กรอกข้อมูล!P14:P44,"2")</f>
        <v>17</v>
      </c>
      <c r="H27" s="14">
        <f t="shared" si="1"/>
        <v>54.838709677419352</v>
      </c>
      <c r="I27" s="4">
        <f>COUNTIF(กรอกข้อมูล!P14:P44,"1")</f>
        <v>2</v>
      </c>
      <c r="J27" s="14">
        <f>(I27*100)/SUM(G27,I27,K27)</f>
        <v>9.379727685325264</v>
      </c>
      <c r="K27" s="6">
        <f>กรอกข้อมูล!P45</f>
        <v>2.3225806451612905</v>
      </c>
      <c r="L27" s="7" t="str">
        <f t="shared" si="3"/>
        <v>ดี</v>
      </c>
    </row>
    <row r="28" spans="1:15" ht="18.75">
      <c r="A28" s="113"/>
      <c r="B28" s="119" t="s">
        <v>48</v>
      </c>
      <c r="C28" s="119"/>
      <c r="D28" s="119"/>
      <c r="E28" s="16">
        <f>COUNTIF(กรอกข้อมูล!Q13:Q45,"3")</f>
        <v>5</v>
      </c>
      <c r="F28" s="17">
        <f t="shared" si="0"/>
        <v>16.129032258064516</v>
      </c>
      <c r="G28" s="18">
        <f>COUNTIF(กรอกข้อมูล!Q14:Q44,"2")</f>
        <v>24</v>
      </c>
      <c r="H28" s="19">
        <f t="shared" si="1"/>
        <v>77.41935483870968</v>
      </c>
      <c r="I28" s="20">
        <f>COUNTIF(กรอกข้อมูล!Q14:Q44,"1")</f>
        <v>2</v>
      </c>
      <c r="J28" s="14">
        <f>(I28*100)/SUM(G28,I28,K28)</f>
        <v>7.1182548794489087</v>
      </c>
      <c r="K28" s="10">
        <f>กรอกข้อมูล!Q45</f>
        <v>2.096774193548387</v>
      </c>
      <c r="L28" s="21" t="str">
        <f t="shared" si="3"/>
        <v>ดี</v>
      </c>
      <c r="N28" s="43"/>
      <c r="O28" s="43"/>
    </row>
    <row r="29" spans="1:15" ht="18.75">
      <c r="A29" s="113">
        <v>5</v>
      </c>
      <c r="B29" s="144" t="s">
        <v>30</v>
      </c>
      <c r="C29" s="144"/>
      <c r="D29" s="144"/>
      <c r="E29" s="67">
        <f>AVERAGE(E30:E32)</f>
        <v>5.333333333333333</v>
      </c>
      <c r="F29" s="68">
        <f t="shared" si="0"/>
        <v>17.204301075268816</v>
      </c>
      <c r="G29" s="69">
        <f>AVERAGE(G30:G32)</f>
        <v>24</v>
      </c>
      <c r="H29" s="70">
        <f t="shared" si="1"/>
        <v>77.41935483870968</v>
      </c>
      <c r="I29" s="71">
        <f>AVERAGE(I30:I32)</f>
        <v>1.6666666666666667</v>
      </c>
      <c r="J29" s="70">
        <f>(I29*100)/SUM(E29,G29,I29)</f>
        <v>5.3763440860215059</v>
      </c>
      <c r="K29" s="70">
        <f>AVERAGE(K30:K32)</f>
        <v>2.118279569892473</v>
      </c>
      <c r="L29" s="72" t="str">
        <f t="shared" si="3"/>
        <v>ดี</v>
      </c>
      <c r="N29" s="43"/>
      <c r="O29" s="43"/>
    </row>
    <row r="30" spans="1:15" ht="18.75">
      <c r="A30" s="113"/>
      <c r="B30" s="114" t="s">
        <v>31</v>
      </c>
      <c r="C30" s="114"/>
      <c r="D30" s="114"/>
      <c r="E30" s="12">
        <f>COUNTIF(กรอกข้อมูล!R14:R44,"3")</f>
        <v>7</v>
      </c>
      <c r="F30" s="13">
        <f t="shared" si="0"/>
        <v>22.580645161290324</v>
      </c>
      <c r="G30" s="7">
        <f>COUNTIF(กรอกข้อมูล!R14:R44,"2")</f>
        <v>22</v>
      </c>
      <c r="H30" s="14">
        <f t="shared" si="1"/>
        <v>70.967741935483872</v>
      </c>
      <c r="I30" s="4">
        <f>COUNTIF(กรอกข้อมูล!R14:R44,"1")</f>
        <v>2</v>
      </c>
      <c r="J30" s="14">
        <f>(I30*100)/SUM(E30,G30,I30)</f>
        <v>6.4516129032258061</v>
      </c>
      <c r="K30" s="6">
        <f>กรอกข้อมูล!R45</f>
        <v>2.161290322580645</v>
      </c>
      <c r="L30" s="7" t="str">
        <f t="shared" si="3"/>
        <v>ดี</v>
      </c>
      <c r="N30" s="43"/>
      <c r="O30" s="43"/>
    </row>
    <row r="31" spans="1:15" ht="18.75">
      <c r="A31" s="113"/>
      <c r="B31" s="114" t="s">
        <v>53</v>
      </c>
      <c r="C31" s="114"/>
      <c r="D31" s="114"/>
      <c r="E31" s="12">
        <f>COUNTIF(กรอกข้อมูล!S14:S44,"3")</f>
        <v>6</v>
      </c>
      <c r="F31" s="13">
        <f t="shared" si="0"/>
        <v>19.35483870967742</v>
      </c>
      <c r="G31" s="15">
        <f>COUNTIF(กรอกข้อมูล!S14:S44,"2")</f>
        <v>23</v>
      </c>
      <c r="H31" s="14">
        <f t="shared" si="1"/>
        <v>74.193548387096769</v>
      </c>
      <c r="I31" s="4">
        <f>COUNTIF(กรอกข้อมูล!S14:S44,"1")</f>
        <v>2</v>
      </c>
      <c r="J31" s="14">
        <f>(I31*100)/SUM(E31,G31,I31)</f>
        <v>6.4516129032258061</v>
      </c>
      <c r="K31" s="6">
        <f>กรอกข้อมูล!S45</f>
        <v>2.129032258064516</v>
      </c>
      <c r="L31" s="7" t="str">
        <f t="shared" si="3"/>
        <v>ดี</v>
      </c>
    </row>
    <row r="32" spans="1:15" ht="18.75">
      <c r="A32" s="113"/>
      <c r="B32" s="118" t="s">
        <v>52</v>
      </c>
      <c r="C32" s="119"/>
      <c r="D32" s="119"/>
      <c r="E32" s="16">
        <f>COUNTIF(กรอกข้อมูล!T14:T44,"3")</f>
        <v>3</v>
      </c>
      <c r="F32" s="17">
        <f t="shared" si="0"/>
        <v>9.67741935483871</v>
      </c>
      <c r="G32" s="18">
        <f>COUNTIF(กรอกข้อมูล!T14:T44,"2")</f>
        <v>27</v>
      </c>
      <c r="H32" s="19">
        <f t="shared" si="1"/>
        <v>87.096774193548384</v>
      </c>
      <c r="I32" s="20">
        <f>COUNTIF(กรอกข้อมูล!T14:T44,"1")</f>
        <v>1</v>
      </c>
      <c r="J32" s="14">
        <f>(I32*100)/SUM(E32,G32,I32)</f>
        <v>3.225806451612903</v>
      </c>
      <c r="K32" s="10">
        <f>กรอกข้อมูล!T45</f>
        <v>2.064516129032258</v>
      </c>
      <c r="L32" s="21" t="str">
        <f t="shared" si="3"/>
        <v>ดี</v>
      </c>
    </row>
    <row r="33" spans="1:14" ht="18.75">
      <c r="A33" s="126" t="s">
        <v>32</v>
      </c>
      <c r="B33" s="126"/>
      <c r="C33" s="126"/>
      <c r="D33" s="126"/>
      <c r="E33" s="142">
        <f>AVERAGE(F29,F25,F21,F17,F13)</f>
        <v>11.837307152875173</v>
      </c>
      <c r="F33" s="129"/>
      <c r="G33" s="142">
        <f t="shared" ref="G33" si="6">AVERAGE(H29,H25,H21,H17,H13)</f>
        <v>69.350163627863495</v>
      </c>
      <c r="H33" s="129"/>
      <c r="I33" s="142">
        <f t="shared" ref="I33" si="7">AVERAGE(J29,J25,J21,J17,J13)</f>
        <v>18.812529219261339</v>
      </c>
      <c r="J33" s="129"/>
      <c r="K33" s="76">
        <f>AVERAGE(K13,K17,K21,K25,K29)</f>
        <v>1.9827956989247313</v>
      </c>
      <c r="L33" s="77" t="str">
        <f t="shared" si="3"/>
        <v>ปานกลาง</v>
      </c>
    </row>
    <row r="34" spans="1:14" ht="30.6" customHeight="1">
      <c r="A34" s="143" t="str">
        <f>"จากตารางสรุปผลการวิเคราะห์ผู้เรียนชั้น " &amp; ชื่อ!I7 &amp;" จำนวน " &amp; ชื่อ!I8</f>
        <v>จากตารางสรุปผลการวิเคราะห์ผู้เรียนชั้น ม.6/4 จำนวน 34 คน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</row>
    <row r="35" spans="1:14" ht="18.75">
      <c r="A35" s="108" t="s">
        <v>65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1:14" ht="18.75">
      <c r="A36" s="108" t="s">
        <v>66</v>
      </c>
      <c r="B36" s="108"/>
      <c r="C36" s="108"/>
      <c r="D36" s="108"/>
      <c r="E36" s="108"/>
      <c r="F36" s="108"/>
      <c r="G36" s="108"/>
      <c r="H36" s="108"/>
      <c r="I36" s="45">
        <f>K33</f>
        <v>1.9827956989247313</v>
      </c>
      <c r="J36" s="46" t="str">
        <f>"อยู่ในระดับ " &amp; สรุปผล!L33</f>
        <v>อยู่ในระดับ ปานกลาง</v>
      </c>
      <c r="K36" s="46"/>
      <c r="L36" s="46"/>
      <c r="N36" s="42"/>
    </row>
    <row r="37" spans="1:14" ht="18.75">
      <c r="A37" s="141" t="s">
        <v>40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4" ht="18.75">
      <c r="A38" s="141" t="s">
        <v>41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4" ht="10.1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4" ht="18.75">
      <c r="A40" s="22"/>
      <c r="B40" s="126" t="s">
        <v>33</v>
      </c>
      <c r="C40" s="126"/>
      <c r="D40" s="126"/>
      <c r="E40" s="22"/>
      <c r="F40" s="22"/>
      <c r="G40" s="22"/>
      <c r="H40" s="22"/>
      <c r="I40" s="22"/>
      <c r="J40" s="22"/>
      <c r="K40" s="22"/>
      <c r="L40" s="22"/>
    </row>
    <row r="41" spans="1:14" ht="18.75">
      <c r="A41" s="22"/>
      <c r="B41" s="65" t="s">
        <v>34</v>
      </c>
      <c r="C41" s="65" t="s">
        <v>35</v>
      </c>
      <c r="D41" s="65" t="s">
        <v>36</v>
      </c>
      <c r="E41" s="22"/>
      <c r="F41" s="22"/>
      <c r="G41" s="22"/>
      <c r="H41" s="22"/>
      <c r="I41" s="22"/>
      <c r="J41" s="22"/>
      <c r="K41" s="22"/>
      <c r="L41" s="22"/>
    </row>
    <row r="42" spans="1:14" ht="18.75">
      <c r="A42" s="22"/>
      <c r="B42" s="66" t="s">
        <v>37</v>
      </c>
      <c r="C42" s="44">
        <f>กรอกข้อมูล!G47</f>
        <v>15</v>
      </c>
      <c r="D42" s="23">
        <f>กรอกข้อมูล!G47*100/กรอกข้อมูล!R47</f>
        <v>48.387096774193552</v>
      </c>
      <c r="E42" s="22"/>
      <c r="F42" s="22"/>
      <c r="G42" s="22" t="s">
        <v>54</v>
      </c>
      <c r="H42" s="22"/>
      <c r="I42" s="22"/>
      <c r="J42" s="22"/>
      <c r="K42" s="22"/>
      <c r="L42" s="22"/>
    </row>
    <row r="43" spans="1:14" ht="18.75">
      <c r="A43" s="22"/>
      <c r="B43" s="66" t="s">
        <v>38</v>
      </c>
      <c r="C43" s="44">
        <f>กรอกข้อมูล!J47</f>
        <v>14</v>
      </c>
      <c r="D43" s="23">
        <f>กรอกข้อมูล!J47*100/กรอกข้อมูล!R47</f>
        <v>45.161290322580648</v>
      </c>
      <c r="E43" s="22"/>
      <c r="F43" s="22"/>
      <c r="G43" s="141" t="str">
        <f>"( "&amp;ชื่อ!I10&amp;" )"</f>
        <v>( นางสาวปริฉัตร์  จันทร์หอม )</v>
      </c>
      <c r="H43" s="141"/>
      <c r="I43" s="141"/>
      <c r="J43" s="141"/>
      <c r="K43" s="106"/>
      <c r="L43" s="22"/>
    </row>
    <row r="44" spans="1:14" ht="18.75">
      <c r="A44" s="22"/>
      <c r="B44" s="66" t="s">
        <v>39</v>
      </c>
      <c r="C44" s="44">
        <f>กรอกข้อมูล!O47</f>
        <v>2</v>
      </c>
      <c r="D44" s="23">
        <f>กรอกข้อมูล!O47*100/กรอกข้อมูล!R47</f>
        <v>6.4516129032258061</v>
      </c>
      <c r="E44" s="22"/>
      <c r="F44" s="22"/>
      <c r="G44" s="22"/>
      <c r="H44" s="22"/>
      <c r="I44" s="22"/>
      <c r="J44" s="22"/>
      <c r="K44" s="22"/>
      <c r="L44" s="22"/>
    </row>
    <row r="45" spans="1:14">
      <c r="D45" s="42"/>
    </row>
  </sheetData>
  <mergeCells count="47">
    <mergeCell ref="G43:K43"/>
    <mergeCell ref="A5:L5"/>
    <mergeCell ref="A6:L6"/>
    <mergeCell ref="A7:L7"/>
    <mergeCell ref="A8:L8"/>
    <mergeCell ref="A34:L34"/>
    <mergeCell ref="B29:D29"/>
    <mergeCell ref="B30:D30"/>
    <mergeCell ref="B31:D31"/>
    <mergeCell ref="B32:D32"/>
    <mergeCell ref="A29:A32"/>
    <mergeCell ref="A33:D33"/>
    <mergeCell ref="A25:A28"/>
    <mergeCell ref="B23:D23"/>
    <mergeCell ref="A17:A20"/>
    <mergeCell ref="B22:D22"/>
    <mergeCell ref="A37:L37"/>
    <mergeCell ref="A38:L38"/>
    <mergeCell ref="B40:D40"/>
    <mergeCell ref="A35:L35"/>
    <mergeCell ref="E33:F33"/>
    <mergeCell ref="G33:H33"/>
    <mergeCell ref="I33:J33"/>
    <mergeCell ref="K10:L10"/>
    <mergeCell ref="B13:D13"/>
    <mergeCell ref="E11:F11"/>
    <mergeCell ref="G11:H11"/>
    <mergeCell ref="I11:J11"/>
    <mergeCell ref="K11:K12"/>
    <mergeCell ref="L11:L12"/>
    <mergeCell ref="B10:D12"/>
    <mergeCell ref="B21:D21"/>
    <mergeCell ref="A36:H36"/>
    <mergeCell ref="A10:A12"/>
    <mergeCell ref="E10:J10"/>
    <mergeCell ref="A13:A16"/>
    <mergeCell ref="B14:D14"/>
    <mergeCell ref="B15:D15"/>
    <mergeCell ref="B17:D17"/>
    <mergeCell ref="A21:A24"/>
    <mergeCell ref="B24:D24"/>
    <mergeCell ref="B26:D26"/>
    <mergeCell ref="B27:D27"/>
    <mergeCell ref="B28:D28"/>
    <mergeCell ref="B18:D18"/>
    <mergeCell ref="B19:D19"/>
    <mergeCell ref="B20:D20"/>
  </mergeCells>
  <pageMargins left="0.9055118110236221" right="0.70866141732283472" top="0.74803149606299213" bottom="0.74803149606299213" header="0.31496062992125984" footer="0.31496062992125984"/>
  <pageSetup paperSize="9" scale="87" orientation="portrait" horizontalDpi="4294967293" verticalDpi="4294967293" r:id="rId1"/>
  <ignoredErrors>
    <ignoredError sqref="E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ชื่อ</vt:lpstr>
      <vt:lpstr>กรอกข้อมูล</vt:lpstr>
      <vt:lpstr>สรุปผล</vt:lpstr>
      <vt:lpstr>กรอกข้อมูล!Print_Area</vt:lpstr>
      <vt:lpstr>สรุปผล!Print_Area</vt:lpstr>
      <vt:lpstr>กรอกข้อมูล!Print_Titles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Parichat Chanhorm</cp:lastModifiedBy>
  <cp:lastPrinted>2022-01-06T08:21:28Z</cp:lastPrinted>
  <dcterms:created xsi:type="dcterms:W3CDTF">2018-11-22T03:01:31Z</dcterms:created>
  <dcterms:modified xsi:type="dcterms:W3CDTF">2022-05-25T05:21:24Z</dcterms:modified>
</cp:coreProperties>
</file>